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40" activeTab="0"/>
  </bookViews>
  <sheets>
    <sheet name="ф.3.1" sheetId="1" r:id="rId1"/>
    <sheet name="ф.3.1.1" sheetId="2" r:id="rId2"/>
    <sheet name="ф.3" sheetId="3" r:id="rId3"/>
    <sheet name="Т.1.4." sheetId="4" r:id="rId4"/>
    <sheet name="Т.1.4.1" sheetId="5" r:id="rId5"/>
    <sheet name="Т1.5" sheetId="6" r:id="rId6"/>
    <sheet name="П1.3" sheetId="7" r:id="rId7"/>
    <sheet name="П1.3_пр" sheetId="8" r:id="rId8"/>
    <sheet name="Т1.5.1" sheetId="9" r:id="rId9"/>
  </sheets>
  <definedNames/>
  <calcPr fullCalcOnLoad="1"/>
</workbook>
</file>

<file path=xl/sharedStrings.xml><?xml version="1.0" encoding="utf-8"?>
<sst xmlns="http://schemas.openxmlformats.org/spreadsheetml/2006/main" count="630" uniqueCount="192">
  <si>
    <t>Предложения</t>
  </si>
  <si>
    <t>по технологическому расходу электроэнергии (мощности)</t>
  </si>
  <si>
    <t>потерям в электрических сетях</t>
  </si>
  <si>
    <t>Приложение 2</t>
  </si>
  <si>
    <t>Форма 3.1.</t>
  </si>
  <si>
    <t>Показатели</t>
  </si>
  <si>
    <t>План</t>
  </si>
  <si>
    <t>Факт</t>
  </si>
  <si>
    <t>2011 г.</t>
  </si>
  <si>
    <t>Отпуск в сеть</t>
  </si>
  <si>
    <t>млн.кВт.ч.</t>
  </si>
  <si>
    <t>МВт</t>
  </si>
  <si>
    <t>Потери в электрической</t>
  </si>
  <si>
    <t>сети</t>
  </si>
  <si>
    <t>Относительные потери</t>
  </si>
  <si>
    <t>%</t>
  </si>
  <si>
    <t>Отпуск из сети (полезный</t>
  </si>
  <si>
    <t>отпуск)</t>
  </si>
  <si>
    <t>Заявленная мощность</t>
  </si>
  <si>
    <t>потребителей услуг по</t>
  </si>
  <si>
    <t>передаче электроэнергии</t>
  </si>
  <si>
    <t>Присоединенная</t>
  </si>
  <si>
    <t>(установленная) мощность</t>
  </si>
  <si>
    <t>МВА (МВт)</t>
  </si>
  <si>
    <t>Март</t>
  </si>
  <si>
    <t>Апрель</t>
  </si>
  <si>
    <t>Май</t>
  </si>
  <si>
    <t>Июнь</t>
  </si>
  <si>
    <t>Июль</t>
  </si>
  <si>
    <t>№п/п</t>
  </si>
  <si>
    <t>Всего</t>
  </si>
  <si>
    <t>ВН</t>
  </si>
  <si>
    <t>СН1</t>
  </si>
  <si>
    <t>СН11</t>
  </si>
  <si>
    <t>НН</t>
  </si>
  <si>
    <t>1.1.</t>
  </si>
  <si>
    <t>из смежной сети.всего</t>
  </si>
  <si>
    <t>в т.ч. из сети</t>
  </si>
  <si>
    <t>СН2</t>
  </si>
  <si>
    <t>1.2.</t>
  </si>
  <si>
    <t>от электростанций ПЭ (ЭСО)</t>
  </si>
  <si>
    <t>1.3.</t>
  </si>
  <si>
    <t>оптового рынка)</t>
  </si>
  <si>
    <t>от других поставщиков(в т.ч.с</t>
  </si>
  <si>
    <t>1.4.</t>
  </si>
  <si>
    <t>от других организаций</t>
  </si>
  <si>
    <t>(сальдо-переток)</t>
  </si>
  <si>
    <t>2.</t>
  </si>
  <si>
    <t>Потери электроэнергии в сети</t>
  </si>
  <si>
    <t>то же в %</t>
  </si>
  <si>
    <t>3.</t>
  </si>
  <si>
    <t xml:space="preserve">расход электроэнергии на </t>
  </si>
  <si>
    <t>производственные и хоз.нужды</t>
  </si>
  <si>
    <t>4.</t>
  </si>
  <si>
    <t>Полезный отпуск из сети</t>
  </si>
  <si>
    <t>4.1.</t>
  </si>
  <si>
    <t>4.2.</t>
  </si>
  <si>
    <t>1.</t>
  </si>
  <si>
    <t xml:space="preserve">                                  Электрическая мощность потребителей по диапозонам напряжения (в целом по предприятию)</t>
  </si>
  <si>
    <t>Поступление мощности в сеть.Всего</t>
  </si>
  <si>
    <t>Потери  в сети</t>
  </si>
  <si>
    <t xml:space="preserve">Мощность на производственные и </t>
  </si>
  <si>
    <t>хозяйственные нужды</t>
  </si>
  <si>
    <t>Полезный отпуск мощности потребителям</t>
  </si>
  <si>
    <t xml:space="preserve">                                  Электрическая мощность потребителей по диапозонам напряжения (в части передачи)</t>
  </si>
  <si>
    <t>Таблица №П 1.5.</t>
  </si>
  <si>
    <t>Баланс электрической энергии по сетям ВН,СН1,СН11и НН (в целом по предприятию)</t>
  </si>
  <si>
    <t xml:space="preserve">                                  Баланс электрической энергии по сетям ВН,СН1,СН11и НН (в части передачи)</t>
  </si>
  <si>
    <t>2012 г.</t>
  </si>
  <si>
    <t>ФГУП "Энергетик" Россельхозакадемии</t>
  </si>
  <si>
    <t>ФГУП "Энергетик"</t>
  </si>
  <si>
    <t>Поступление в сеть</t>
  </si>
  <si>
    <t>млн.кВтч</t>
  </si>
  <si>
    <t>собственное потребление</t>
  </si>
  <si>
    <t>передачу сторонним потреб.</t>
  </si>
  <si>
    <t>собственного потребления</t>
  </si>
  <si>
    <t>Мощность</t>
  </si>
  <si>
    <t>передачи сторонним потреб.</t>
  </si>
  <si>
    <t>Присоединенная мощность</t>
  </si>
  <si>
    <t>10.1</t>
  </si>
  <si>
    <t>10.2</t>
  </si>
  <si>
    <t xml:space="preserve">Расчет технологического расхода электрической энергии (потерь) в электрических сетях </t>
  </si>
  <si>
    <t>таблица N П1.3</t>
  </si>
  <si>
    <t xml:space="preserve">                            (в целом по предприятию)</t>
  </si>
  <si>
    <t>всего</t>
  </si>
  <si>
    <t>Технические  потери</t>
  </si>
  <si>
    <t>Потери х.х. в тр-рах</t>
  </si>
  <si>
    <t>а</t>
  </si>
  <si>
    <t>Норматив потерь</t>
  </si>
  <si>
    <t>кВт/МВА</t>
  </si>
  <si>
    <t>б</t>
  </si>
  <si>
    <t>Суммарная мощ-ть тр-торов</t>
  </si>
  <si>
    <t>МВА</t>
  </si>
  <si>
    <t>в</t>
  </si>
  <si>
    <t>Продолжительность периода</t>
  </si>
  <si>
    <t>час</t>
  </si>
  <si>
    <t>Потери в БСК и СТК</t>
  </si>
  <si>
    <t>тыс.кВтч в год/шт</t>
  </si>
  <si>
    <t>Количество</t>
  </si>
  <si>
    <t>шт.</t>
  </si>
  <si>
    <t>Потери шунтирующих реакторов</t>
  </si>
  <si>
    <t>Потери в СК и ген-х в реж.СК</t>
  </si>
  <si>
    <t>Номинальная мощность</t>
  </si>
  <si>
    <t>Протери в СК ном.мощ. Мвар</t>
  </si>
  <si>
    <t>Количество СК</t>
  </si>
  <si>
    <t>Потери эл.энергии на корону</t>
  </si>
  <si>
    <t>Потери на корону в ЛЭП</t>
  </si>
  <si>
    <t>млн.кВтч в год/км</t>
  </si>
  <si>
    <t>Нагрузочные потери всего</t>
  </si>
  <si>
    <t>Нагрузочные потери в ВН, СН1,СН2</t>
  </si>
  <si>
    <t>0,02%Uвн</t>
  </si>
  <si>
    <t>Поправочный коэф-т</t>
  </si>
  <si>
    <t>Нагрузочные потери в сети НН</t>
  </si>
  <si>
    <t>млн.кВТч в год/км</t>
  </si>
  <si>
    <t>тыс.кВТч в год/км</t>
  </si>
  <si>
    <t>Протяженность линий 0,4кВ</t>
  </si>
  <si>
    <t>км</t>
  </si>
  <si>
    <t>Расход эл.эн.на собст.нужды</t>
  </si>
  <si>
    <t>Потери, обус.погрешн.приб.учета</t>
  </si>
  <si>
    <t>ИТОГО</t>
  </si>
  <si>
    <t>1.1</t>
  </si>
  <si>
    <t xml:space="preserve">             Расчет технологического расхода электрической энергии (потерь) в электрических сетях  </t>
  </si>
  <si>
    <t>(в части передачи)</t>
  </si>
  <si>
    <t>2013 г.</t>
  </si>
  <si>
    <t>на 2013 год. (в целом по предприятию)</t>
  </si>
  <si>
    <t>на 2013 год. (в части передачи)</t>
  </si>
  <si>
    <t>сети,относимые на:</t>
  </si>
  <si>
    <t>2.1.</t>
  </si>
  <si>
    <t>2.2.</t>
  </si>
  <si>
    <t>отпуск) в т.ч.для</t>
  </si>
  <si>
    <t>сети,в т.ч.относимые на:</t>
  </si>
  <si>
    <t>6.1.</t>
  </si>
  <si>
    <t>6.2.</t>
  </si>
  <si>
    <t>8.1.</t>
  </si>
  <si>
    <t>8.2.</t>
  </si>
  <si>
    <t>передача сторонним потреб.</t>
  </si>
  <si>
    <t>9.1.</t>
  </si>
  <si>
    <t>9.2.</t>
  </si>
  <si>
    <t>сторонних потребителей</t>
  </si>
  <si>
    <t>5.</t>
  </si>
  <si>
    <t>6.</t>
  </si>
  <si>
    <t>7.</t>
  </si>
  <si>
    <t>8.</t>
  </si>
  <si>
    <t>9.</t>
  </si>
  <si>
    <t>10.</t>
  </si>
  <si>
    <t>План 2011 г.</t>
  </si>
  <si>
    <t>Факт 2011 г.</t>
  </si>
  <si>
    <t>Поступление эл.энергии. Всего</t>
  </si>
  <si>
    <t xml:space="preserve">Расход электроэнергии на </t>
  </si>
  <si>
    <t>ПЛАН 2011</t>
  </si>
  <si>
    <t>ФАКТ 2011</t>
  </si>
  <si>
    <t xml:space="preserve">2011 год </t>
  </si>
  <si>
    <t>Единицы измерения</t>
  </si>
  <si>
    <t xml:space="preserve">№ п/п </t>
  </si>
  <si>
    <t>2011 год</t>
  </si>
  <si>
    <t>план</t>
  </si>
  <si>
    <t>факт</t>
  </si>
  <si>
    <t>План на 2013 год с разбивкой по месяцам</t>
  </si>
  <si>
    <t>Январь</t>
  </si>
  <si>
    <t>Февраль</t>
  </si>
  <si>
    <t>Август</t>
  </si>
  <si>
    <t>Сентябрь</t>
  </si>
  <si>
    <t>Октябрь</t>
  </si>
  <si>
    <t>Ноябрь</t>
  </si>
  <si>
    <t>Декабрь</t>
  </si>
  <si>
    <t>Итого</t>
  </si>
  <si>
    <t>№ п/п</t>
  </si>
  <si>
    <t>Базовый период 2012 г.                               (План 2012 в тариф)</t>
  </si>
  <si>
    <t>Период регулирования 2013 г.                            (План 2013)</t>
  </si>
  <si>
    <t>Базовый период 2012 г.                                  (План 2012 в тариф)</t>
  </si>
  <si>
    <t>Период регулирования 2013 г.               (План 2013)</t>
  </si>
  <si>
    <t>Базовый период 2012</t>
  </si>
  <si>
    <t>Период регулирования 2013</t>
  </si>
  <si>
    <t>План 2011</t>
  </si>
  <si>
    <t>Факт 2011</t>
  </si>
  <si>
    <t xml:space="preserve">Базовый период 2012 </t>
  </si>
  <si>
    <t>Базовый период 2012 г.                                    (План 2012 в тариф)</t>
  </si>
  <si>
    <t>Период регулирования 2013 г.                      (План 2013)</t>
  </si>
  <si>
    <t>План 2013г.</t>
  </si>
  <si>
    <t>План 2012 г.</t>
  </si>
  <si>
    <t xml:space="preserve">Базовый период 2012 г. </t>
  </si>
  <si>
    <t>Период регулирования 2013 г.</t>
  </si>
  <si>
    <t>Период регулирования 2014 г.</t>
  </si>
  <si>
    <t>Период регулирования 2014 г.                            (План 2014)</t>
  </si>
  <si>
    <t>Период регулирования 2014 г.                      (План 2014)</t>
  </si>
  <si>
    <t>Период регулирования 2014 г.               (План 2014)</t>
  </si>
  <si>
    <t>План 2014г.</t>
  </si>
  <si>
    <t>2014 г.</t>
  </si>
  <si>
    <t>Директор ФГУП "Энергетик"                                                              Н.В. Данилов</t>
  </si>
  <si>
    <t xml:space="preserve">                                                           Директор ФГУП "Энергетик"                                            Н.В. Данилов</t>
  </si>
  <si>
    <t xml:space="preserve">                                                                 Директор ФГУП "Энергетик"                                            Н.В. Данилов</t>
  </si>
  <si>
    <t xml:space="preserve">                                                                                                              Директор ФГУП "Энергетик"                                                                  Н.В. Данилов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</si>
</sst>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0.00000000"/>
    <numFmt numFmtId="175" formatCode="0.000000000"/>
    <numFmt numFmtId="176" formatCode="0.0000000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12"/>
      <name val="Arial Cyr"/>
      <family val="0"/>
    </font>
    <font>
      <sz val="8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Arial Narrow"/>
      <family val="2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1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5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0" fontId="5" fillId="0" borderId="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/>
    </xf>
    <xf numFmtId="164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166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 horizontal="center"/>
    </xf>
    <xf numFmtId="165" fontId="9" fillId="0" borderId="3" xfId="0" applyNumberFormat="1" applyFont="1" applyBorder="1" applyAlignment="1">
      <alignment/>
    </xf>
    <xf numFmtId="2" fontId="9" fillId="0" borderId="3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165" fontId="9" fillId="0" borderId="4" xfId="0" applyNumberFormat="1" applyFont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4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2" fontId="9" fillId="0" borderId="4" xfId="0" applyNumberFormat="1" applyFont="1" applyBorder="1" applyAlignment="1">
      <alignment/>
    </xf>
    <xf numFmtId="0" fontId="9" fillId="0" borderId="1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2" fontId="9" fillId="0" borderId="1" xfId="0" applyNumberFormat="1" applyFont="1" applyBorder="1" applyAlignment="1">
      <alignment/>
    </xf>
    <xf numFmtId="0" fontId="9" fillId="0" borderId="5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49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" fontId="9" fillId="0" borderId="4" xfId="0" applyNumberFormat="1" applyFont="1" applyBorder="1" applyAlignment="1">
      <alignment horizontal="right"/>
    </xf>
    <xf numFmtId="41" fontId="9" fillId="0" borderId="4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/>
    </xf>
    <xf numFmtId="49" fontId="9" fillId="0" borderId="4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1" xfId="0" applyFont="1" applyBorder="1" applyAlignment="1">
      <alignment/>
    </xf>
    <xf numFmtId="165" fontId="12" fillId="0" borderId="4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2" xfId="0" applyFont="1" applyBorder="1" applyAlignment="1">
      <alignment/>
    </xf>
    <xf numFmtId="49" fontId="12" fillId="0" borderId="1" xfId="0" applyNumberFormat="1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13" xfId="0" applyFont="1" applyBorder="1" applyAlignment="1">
      <alignment/>
    </xf>
    <xf numFmtId="166" fontId="12" fillId="0" borderId="1" xfId="0" applyNumberFormat="1" applyFont="1" applyBorder="1" applyAlignment="1">
      <alignment/>
    </xf>
    <xf numFmtId="166" fontId="12" fillId="0" borderId="5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165" fontId="12" fillId="0" borderId="5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14" xfId="0" applyFont="1" applyBorder="1" applyAlignment="1">
      <alignment/>
    </xf>
    <xf numFmtId="166" fontId="12" fillId="0" borderId="4" xfId="0" applyNumberFormat="1" applyFont="1" applyBorder="1" applyAlignment="1">
      <alignment/>
    </xf>
    <xf numFmtId="2" fontId="12" fillId="0" borderId="4" xfId="0" applyNumberFormat="1" applyFont="1" applyBorder="1" applyAlignment="1">
      <alignment/>
    </xf>
    <xf numFmtId="164" fontId="12" fillId="0" borderId="4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4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B39" sqref="B39"/>
    </sheetView>
  </sheetViews>
  <sheetFormatPr defaultColWidth="9.00390625" defaultRowHeight="12.75"/>
  <cols>
    <col min="1" max="1" width="7.00390625" style="48" customWidth="1"/>
    <col min="2" max="2" width="27.00390625" style="47" bestFit="1" customWidth="1"/>
    <col min="3" max="3" width="11.375" style="47" bestFit="1" customWidth="1"/>
    <col min="4" max="4" width="10.375" style="47" bestFit="1" customWidth="1"/>
    <col min="5" max="5" width="9.25390625" style="47" bestFit="1" customWidth="1"/>
    <col min="6" max="6" width="10.375" style="47" customWidth="1"/>
    <col min="7" max="7" width="9.625" style="47" customWidth="1"/>
    <col min="8" max="16384" width="9.125" style="47" customWidth="1"/>
  </cols>
  <sheetData>
    <row r="1" ht="12.75">
      <c r="F1" s="47" t="s">
        <v>3</v>
      </c>
    </row>
    <row r="2" ht="12.75">
      <c r="F2" s="47" t="s">
        <v>4</v>
      </c>
    </row>
    <row r="3" spans="1:7" ht="12.75">
      <c r="A3" s="199" t="s">
        <v>0</v>
      </c>
      <c r="B3" s="199"/>
      <c r="C3" s="199"/>
      <c r="D3" s="199"/>
      <c r="E3" s="199"/>
      <c r="F3" s="199"/>
      <c r="G3" s="199"/>
    </row>
    <row r="4" spans="1:7" ht="12.75">
      <c r="A4" s="199" t="s">
        <v>1</v>
      </c>
      <c r="B4" s="199"/>
      <c r="C4" s="199"/>
      <c r="D4" s="199"/>
      <c r="E4" s="199"/>
      <c r="F4" s="199"/>
      <c r="G4" s="199"/>
    </row>
    <row r="5" spans="1:7" ht="12.75">
      <c r="A5" s="199" t="s">
        <v>2</v>
      </c>
      <c r="B5" s="199"/>
      <c r="C5" s="199"/>
      <c r="D5" s="199"/>
      <c r="E5" s="199"/>
      <c r="F5" s="199"/>
      <c r="G5" s="199"/>
    </row>
    <row r="6" spans="1:7" ht="12.75">
      <c r="A6" s="199" t="s">
        <v>70</v>
      </c>
      <c r="B6" s="199"/>
      <c r="C6" s="199"/>
      <c r="D6" s="199"/>
      <c r="E6" s="199"/>
      <c r="F6" s="199"/>
      <c r="G6" s="199"/>
    </row>
    <row r="7" spans="1:7" ht="12.75">
      <c r="A7" s="199" t="s">
        <v>124</v>
      </c>
      <c r="B7" s="199"/>
      <c r="C7" s="199"/>
      <c r="D7" s="199"/>
      <c r="E7" s="199"/>
      <c r="F7" s="199"/>
      <c r="G7" s="199"/>
    </row>
    <row r="9" spans="1:8" s="65" customFormat="1" ht="12.75">
      <c r="A9" s="200" t="s">
        <v>153</v>
      </c>
      <c r="B9" s="200" t="s">
        <v>5</v>
      </c>
      <c r="C9" s="202" t="s">
        <v>152</v>
      </c>
      <c r="D9" s="200" t="s">
        <v>151</v>
      </c>
      <c r="E9" s="200"/>
      <c r="F9" s="197" t="s">
        <v>179</v>
      </c>
      <c r="G9" s="197" t="s">
        <v>178</v>
      </c>
      <c r="H9" s="197" t="s">
        <v>186</v>
      </c>
    </row>
    <row r="10" spans="1:8" s="65" customFormat="1" ht="12.75">
      <c r="A10" s="200"/>
      <c r="B10" s="200"/>
      <c r="C10" s="202"/>
      <c r="D10" s="68" t="s">
        <v>6</v>
      </c>
      <c r="E10" s="68" t="s">
        <v>7</v>
      </c>
      <c r="F10" s="198"/>
      <c r="G10" s="198"/>
      <c r="H10" s="198"/>
    </row>
    <row r="11" spans="1:8" s="65" customFormat="1" ht="12.75">
      <c r="A11" s="67">
        <v>1</v>
      </c>
      <c r="B11" s="67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7</v>
      </c>
    </row>
    <row r="12" spans="1:8" ht="12.75">
      <c r="A12" s="50">
        <v>1</v>
      </c>
      <c r="B12" s="49" t="s">
        <v>9</v>
      </c>
      <c r="C12" s="55" t="s">
        <v>10</v>
      </c>
      <c r="D12" s="55">
        <f aca="true" t="shared" si="0" ref="D12:G13">D17+D14</f>
        <v>139.4866</v>
      </c>
      <c r="E12" s="55">
        <f t="shared" si="0"/>
        <v>150.335</v>
      </c>
      <c r="F12" s="55">
        <f t="shared" si="0"/>
        <v>149.12879999999998</v>
      </c>
      <c r="G12" s="79">
        <f t="shared" si="0"/>
        <v>149.047</v>
      </c>
      <c r="H12" s="79">
        <f>H17+H14</f>
        <v>148.97299999999998</v>
      </c>
    </row>
    <row r="13" spans="1:8" ht="12.75">
      <c r="A13" s="54"/>
      <c r="B13" s="53"/>
      <c r="C13" s="55" t="s">
        <v>11</v>
      </c>
      <c r="D13" s="55">
        <f t="shared" si="0"/>
        <v>20.464000000000002</v>
      </c>
      <c r="E13" s="57">
        <f t="shared" si="0"/>
        <v>20.55</v>
      </c>
      <c r="F13" s="55">
        <f t="shared" si="0"/>
        <v>22.084</v>
      </c>
      <c r="G13" s="55">
        <f t="shared" si="0"/>
        <v>22.043</v>
      </c>
      <c r="H13" s="55">
        <f>H18+H15</f>
        <v>22.031</v>
      </c>
    </row>
    <row r="14" spans="1:8" ht="12.75">
      <c r="A14" s="50">
        <v>2</v>
      </c>
      <c r="B14" s="49" t="s">
        <v>12</v>
      </c>
      <c r="C14" s="55" t="s">
        <v>10</v>
      </c>
      <c r="D14" s="55">
        <v>11.7866</v>
      </c>
      <c r="E14" s="55">
        <v>19.639</v>
      </c>
      <c r="F14" s="55">
        <v>12.5418</v>
      </c>
      <c r="G14" s="56">
        <v>12.46</v>
      </c>
      <c r="H14" s="79">
        <v>12.386</v>
      </c>
    </row>
    <row r="15" spans="1:8" ht="12.75">
      <c r="A15" s="54"/>
      <c r="B15" s="53" t="s">
        <v>13</v>
      </c>
      <c r="C15" s="55" t="s">
        <v>11</v>
      </c>
      <c r="D15" s="55">
        <v>1.73</v>
      </c>
      <c r="E15" s="55">
        <v>1.736</v>
      </c>
      <c r="F15" s="55">
        <v>1.857</v>
      </c>
      <c r="G15" s="55">
        <v>1.843</v>
      </c>
      <c r="H15" s="55">
        <v>1.831</v>
      </c>
    </row>
    <row r="16" spans="1:8" ht="12.75">
      <c r="A16" s="55">
        <v>3</v>
      </c>
      <c r="B16" s="58" t="s">
        <v>14</v>
      </c>
      <c r="C16" s="59" t="s">
        <v>15</v>
      </c>
      <c r="D16" s="57">
        <f>D15/D13*100</f>
        <v>8.453870211102423</v>
      </c>
      <c r="E16" s="57">
        <f>E15/E13*100</f>
        <v>8.447688564476884</v>
      </c>
      <c r="F16" s="57">
        <f>F15/F13*100</f>
        <v>8.408802753124434</v>
      </c>
      <c r="G16" s="57">
        <f>G15/G13*100</f>
        <v>8.360930907771175</v>
      </c>
      <c r="H16" s="57">
        <f>H15/H13*100</f>
        <v>8.311016295220371</v>
      </c>
    </row>
    <row r="17" spans="1:8" ht="12.75">
      <c r="A17" s="59">
        <v>4</v>
      </c>
      <c r="B17" s="45" t="s">
        <v>16</v>
      </c>
      <c r="C17" s="50" t="s">
        <v>10</v>
      </c>
      <c r="D17" s="50">
        <v>127.7</v>
      </c>
      <c r="E17" s="50">
        <v>130.696</v>
      </c>
      <c r="F17" s="50">
        <v>136.587</v>
      </c>
      <c r="G17" s="50">
        <v>136.587</v>
      </c>
      <c r="H17" s="50">
        <v>136.587</v>
      </c>
    </row>
    <row r="18" spans="1:8" ht="12.75">
      <c r="A18" s="54"/>
      <c r="B18" s="61" t="s">
        <v>17</v>
      </c>
      <c r="C18" s="52"/>
      <c r="D18" s="54">
        <v>18.734</v>
      </c>
      <c r="E18" s="54">
        <v>18.814</v>
      </c>
      <c r="F18" s="54">
        <v>20.227</v>
      </c>
      <c r="G18" s="54">
        <v>20.2</v>
      </c>
      <c r="H18" s="54">
        <v>20.2</v>
      </c>
    </row>
    <row r="19" spans="1:8" ht="12.75">
      <c r="A19" s="59">
        <v>5</v>
      </c>
      <c r="B19" s="45" t="s">
        <v>18</v>
      </c>
      <c r="C19" s="50" t="s">
        <v>11</v>
      </c>
      <c r="D19" s="50"/>
      <c r="E19" s="50"/>
      <c r="F19" s="50"/>
      <c r="G19" s="50"/>
      <c r="H19" s="50"/>
    </row>
    <row r="20" spans="1:8" ht="12.75">
      <c r="A20" s="52"/>
      <c r="B20" s="62" t="s">
        <v>19</v>
      </c>
      <c r="C20" s="52"/>
      <c r="D20" s="52">
        <v>20.464</v>
      </c>
      <c r="E20" s="52">
        <v>20.55</v>
      </c>
      <c r="F20" s="52">
        <v>22.084</v>
      </c>
      <c r="G20" s="52">
        <v>22.054</v>
      </c>
      <c r="H20" s="52">
        <v>22.054</v>
      </c>
    </row>
    <row r="21" spans="1:8" ht="12.75">
      <c r="A21" s="54"/>
      <c r="B21" s="61" t="s">
        <v>20</v>
      </c>
      <c r="C21" s="54"/>
      <c r="D21" s="54"/>
      <c r="E21" s="54"/>
      <c r="F21" s="54"/>
      <c r="G21" s="54"/>
      <c r="H21" s="54"/>
    </row>
    <row r="22" spans="1:8" ht="12.75">
      <c r="A22" s="50">
        <v>6</v>
      </c>
      <c r="B22" s="60" t="s">
        <v>21</v>
      </c>
      <c r="C22" s="50" t="s">
        <v>23</v>
      </c>
      <c r="D22" s="50"/>
      <c r="E22" s="50"/>
      <c r="F22" s="50"/>
      <c r="G22" s="50"/>
      <c r="H22" s="50"/>
    </row>
    <row r="23" spans="1:8" ht="12.75">
      <c r="A23" s="52"/>
      <c r="B23" s="63" t="s">
        <v>22</v>
      </c>
      <c r="C23" s="51"/>
      <c r="D23" s="52">
        <v>26</v>
      </c>
      <c r="E23" s="52">
        <v>26</v>
      </c>
      <c r="F23" s="52">
        <v>26</v>
      </c>
      <c r="G23" s="52">
        <v>27</v>
      </c>
      <c r="H23" s="52">
        <v>27</v>
      </c>
    </row>
    <row r="24" spans="1:8" ht="12.75">
      <c r="A24" s="52"/>
      <c r="B24" s="63" t="s">
        <v>19</v>
      </c>
      <c r="C24" s="51"/>
      <c r="D24" s="51"/>
      <c r="E24" s="51"/>
      <c r="F24" s="51"/>
      <c r="G24" s="51"/>
      <c r="H24" s="51"/>
    </row>
    <row r="25" spans="1:8" ht="12.75">
      <c r="A25" s="54"/>
      <c r="B25" s="64" t="s">
        <v>20</v>
      </c>
      <c r="C25" s="53"/>
      <c r="D25" s="53"/>
      <c r="E25" s="53"/>
      <c r="F25" s="53"/>
      <c r="G25" s="53"/>
      <c r="H25" s="53"/>
    </row>
    <row r="30" spans="1:7" ht="12.75">
      <c r="A30" s="201" t="s">
        <v>189</v>
      </c>
      <c r="B30" s="201"/>
      <c r="C30" s="201"/>
      <c r="D30" s="201"/>
      <c r="E30" s="201"/>
      <c r="F30" s="201"/>
      <c r="G30" s="201"/>
    </row>
  </sheetData>
  <mergeCells count="13">
    <mergeCell ref="A30:G30"/>
    <mergeCell ref="A9:A10"/>
    <mergeCell ref="B9:B10"/>
    <mergeCell ref="C9:C10"/>
    <mergeCell ref="H9:H10"/>
    <mergeCell ref="A7:G7"/>
    <mergeCell ref="A3:G3"/>
    <mergeCell ref="A4:G4"/>
    <mergeCell ref="A5:G5"/>
    <mergeCell ref="A6:G6"/>
    <mergeCell ref="D9:E9"/>
    <mergeCell ref="F9:F10"/>
    <mergeCell ref="G9:G10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9.00390625" defaultRowHeight="12.75"/>
  <cols>
    <col min="1" max="1" width="5.375" style="16" customWidth="1"/>
    <col min="2" max="2" width="24.375" style="0" customWidth="1"/>
    <col min="3" max="3" width="12.00390625" style="0" customWidth="1"/>
    <col min="4" max="5" width="12.00390625" style="16" customWidth="1"/>
    <col min="6" max="6" width="11.25390625" style="16" customWidth="1"/>
    <col min="7" max="7" width="11.375" style="16" customWidth="1"/>
  </cols>
  <sheetData>
    <row r="1" ht="12.75">
      <c r="F1" s="16" t="s">
        <v>3</v>
      </c>
    </row>
    <row r="2" ht="12.75">
      <c r="F2" s="16" t="s">
        <v>4</v>
      </c>
    </row>
    <row r="3" spans="1:7" ht="12.75">
      <c r="A3" s="204" t="s">
        <v>0</v>
      </c>
      <c r="B3" s="204"/>
      <c r="C3" s="204"/>
      <c r="D3" s="204"/>
      <c r="E3" s="204"/>
      <c r="F3" s="204"/>
      <c r="G3" s="204"/>
    </row>
    <row r="4" spans="1:7" ht="12.75">
      <c r="A4" s="204" t="s">
        <v>1</v>
      </c>
      <c r="B4" s="204"/>
      <c r="C4" s="204"/>
      <c r="D4" s="204"/>
      <c r="E4" s="204"/>
      <c r="F4" s="204"/>
      <c r="G4" s="204"/>
    </row>
    <row r="5" spans="1:7" ht="12.75">
      <c r="A5" s="204" t="s">
        <v>2</v>
      </c>
      <c r="B5" s="204"/>
      <c r="C5" s="204"/>
      <c r="D5" s="204"/>
      <c r="E5" s="204"/>
      <c r="F5" s="204"/>
      <c r="G5" s="204"/>
    </row>
    <row r="6" spans="1:7" ht="12.75">
      <c r="A6" s="204" t="s">
        <v>70</v>
      </c>
      <c r="B6" s="204"/>
      <c r="C6" s="204"/>
      <c r="D6" s="204"/>
      <c r="E6" s="204"/>
      <c r="F6" s="204"/>
      <c r="G6" s="204"/>
    </row>
    <row r="7" spans="1:7" ht="12.75">
      <c r="A7" s="204" t="s">
        <v>125</v>
      </c>
      <c r="B7" s="204"/>
      <c r="C7" s="204"/>
      <c r="D7" s="204"/>
      <c r="E7" s="204"/>
      <c r="F7" s="204"/>
      <c r="G7" s="204"/>
    </row>
    <row r="9" spans="1:8" ht="12.75">
      <c r="A9" s="206" t="s">
        <v>153</v>
      </c>
      <c r="B9" s="200" t="s">
        <v>5</v>
      </c>
      <c r="C9" s="202" t="s">
        <v>152</v>
      </c>
      <c r="D9" s="205" t="s">
        <v>154</v>
      </c>
      <c r="E9" s="205"/>
      <c r="F9" s="7" t="s">
        <v>6</v>
      </c>
      <c r="G9" s="7" t="s">
        <v>6</v>
      </c>
      <c r="H9" s="7" t="s">
        <v>6</v>
      </c>
    </row>
    <row r="10" spans="1:8" ht="12.75">
      <c r="A10" s="207"/>
      <c r="B10" s="200"/>
      <c r="C10" s="202"/>
      <c r="D10" s="6" t="s">
        <v>155</v>
      </c>
      <c r="E10" s="6" t="s">
        <v>156</v>
      </c>
      <c r="F10" s="8" t="s">
        <v>68</v>
      </c>
      <c r="G10" s="8" t="s">
        <v>123</v>
      </c>
      <c r="H10" s="8" t="s">
        <v>187</v>
      </c>
    </row>
    <row r="11" spans="1:8" ht="12.75">
      <c r="A11" s="7">
        <v>1</v>
      </c>
      <c r="B11" s="7" t="s">
        <v>9</v>
      </c>
      <c r="C11" s="6" t="s">
        <v>10</v>
      </c>
      <c r="D11" s="6">
        <v>125.123</v>
      </c>
      <c r="E11" s="69">
        <f aca="true" t="shared" si="0" ref="E11:G12">E16+E13</f>
        <v>133.223</v>
      </c>
      <c r="F11" s="6">
        <f t="shared" si="0"/>
        <v>135.386</v>
      </c>
      <c r="G11" s="6">
        <f t="shared" si="0"/>
        <v>135.312</v>
      </c>
      <c r="H11" s="6">
        <f>H16+H13</f>
        <v>135.245</v>
      </c>
    </row>
    <row r="12" spans="1:8" ht="12.75">
      <c r="A12" s="8"/>
      <c r="B12" s="3"/>
      <c r="C12" s="6" t="s">
        <v>11</v>
      </c>
      <c r="D12" s="6">
        <f>D17+D14</f>
        <v>18.364</v>
      </c>
      <c r="E12" s="6">
        <f t="shared" si="0"/>
        <v>18.374</v>
      </c>
      <c r="F12" s="6">
        <f t="shared" si="0"/>
        <v>19.901</v>
      </c>
      <c r="G12" s="6">
        <f t="shared" si="0"/>
        <v>19.904</v>
      </c>
      <c r="H12" s="6">
        <f>H17+H14</f>
        <v>19.892999999999997</v>
      </c>
    </row>
    <row r="13" spans="1:8" ht="12.75">
      <c r="A13" s="7">
        <v>2</v>
      </c>
      <c r="B13" s="7" t="s">
        <v>12</v>
      </c>
      <c r="C13" s="6" t="s">
        <v>10</v>
      </c>
      <c r="D13" s="6">
        <v>10.573</v>
      </c>
      <c r="E13" s="6">
        <v>12.738</v>
      </c>
      <c r="F13" s="6">
        <v>11.386</v>
      </c>
      <c r="G13" s="6">
        <v>11.312</v>
      </c>
      <c r="H13" s="6">
        <v>11.245</v>
      </c>
    </row>
    <row r="14" spans="1:8" ht="12.75">
      <c r="A14" s="8"/>
      <c r="B14" s="8" t="s">
        <v>13</v>
      </c>
      <c r="C14" s="6" t="s">
        <v>11</v>
      </c>
      <c r="D14" s="6">
        <v>1.55</v>
      </c>
      <c r="E14" s="6">
        <v>1.56</v>
      </c>
      <c r="F14" s="6">
        <v>1.674</v>
      </c>
      <c r="G14" s="6">
        <v>1.664</v>
      </c>
      <c r="H14" s="6">
        <v>1.653</v>
      </c>
    </row>
    <row r="15" spans="1:8" ht="12.75">
      <c r="A15" s="6">
        <v>3</v>
      </c>
      <c r="B15" s="37" t="s">
        <v>14</v>
      </c>
      <c r="C15" s="34" t="s">
        <v>15</v>
      </c>
      <c r="D15" s="36">
        <v>8.45</v>
      </c>
      <c r="E15" s="36">
        <f>E13/E11*100</f>
        <v>9.561412068486671</v>
      </c>
      <c r="F15" s="36">
        <f>F14/F12*100</f>
        <v>8.411637606150444</v>
      </c>
      <c r="G15" s="44">
        <f>G14/G12*100</f>
        <v>8.360128617363344</v>
      </c>
      <c r="H15" s="44">
        <f>H14/H12*100</f>
        <v>8.309455587392552</v>
      </c>
    </row>
    <row r="16" spans="1:8" ht="12.75">
      <c r="A16" s="34">
        <v>4</v>
      </c>
      <c r="B16" s="38" t="s">
        <v>16</v>
      </c>
      <c r="C16" s="7" t="s">
        <v>10</v>
      </c>
      <c r="D16" s="7">
        <v>114.55</v>
      </c>
      <c r="E16" s="70">
        <v>120.485</v>
      </c>
      <c r="F16" s="7">
        <v>124</v>
      </c>
      <c r="G16" s="7">
        <v>124</v>
      </c>
      <c r="H16" s="7">
        <v>124</v>
      </c>
    </row>
    <row r="17" spans="1:8" ht="12.75">
      <c r="A17" s="8"/>
      <c r="B17" s="39" t="s">
        <v>17</v>
      </c>
      <c r="C17" s="10"/>
      <c r="D17" s="8">
        <v>16.814</v>
      </c>
      <c r="E17" s="8">
        <v>16.814</v>
      </c>
      <c r="F17" s="8">
        <v>18.227</v>
      </c>
      <c r="G17" s="8">
        <v>18.24</v>
      </c>
      <c r="H17" s="8">
        <v>18.24</v>
      </c>
    </row>
    <row r="18" spans="1:8" ht="12.75">
      <c r="A18" s="34">
        <v>5</v>
      </c>
      <c r="B18" s="38" t="s">
        <v>18</v>
      </c>
      <c r="C18" s="7" t="s">
        <v>11</v>
      </c>
      <c r="D18" s="7"/>
      <c r="E18" s="7"/>
      <c r="F18" s="7"/>
      <c r="G18" s="7"/>
      <c r="H18" s="7"/>
    </row>
    <row r="19" spans="1:8" ht="12.75">
      <c r="A19" s="10"/>
      <c r="B19" s="32" t="s">
        <v>19</v>
      </c>
      <c r="C19" s="10"/>
      <c r="D19" s="10">
        <v>18.373</v>
      </c>
      <c r="E19" s="10">
        <v>18.373</v>
      </c>
      <c r="F19" s="10">
        <v>19.901</v>
      </c>
      <c r="G19" s="10">
        <v>19.914</v>
      </c>
      <c r="H19" s="10">
        <v>19.914</v>
      </c>
    </row>
    <row r="20" spans="1:8" ht="12.75">
      <c r="A20" s="8"/>
      <c r="B20" s="39" t="s">
        <v>20</v>
      </c>
      <c r="C20" s="8"/>
      <c r="D20" s="8"/>
      <c r="E20" s="8"/>
      <c r="F20" s="8"/>
      <c r="G20" s="8"/>
      <c r="H20" s="8"/>
    </row>
    <row r="21" spans="1:8" ht="12.75">
      <c r="A21" s="7">
        <v>6</v>
      </c>
      <c r="B21" s="34" t="s">
        <v>21</v>
      </c>
      <c r="C21" s="7" t="s">
        <v>23</v>
      </c>
      <c r="D21" s="7"/>
      <c r="E21" s="7"/>
      <c r="F21" s="7"/>
      <c r="G21" s="7"/>
      <c r="H21" s="7"/>
    </row>
    <row r="22" spans="1:8" ht="12.75">
      <c r="A22" s="10"/>
      <c r="B22" s="40" t="s">
        <v>22</v>
      </c>
      <c r="C22" s="2"/>
      <c r="D22" s="10">
        <v>21</v>
      </c>
      <c r="E22" s="10">
        <v>21</v>
      </c>
      <c r="F22" s="10">
        <v>21</v>
      </c>
      <c r="G22" s="10">
        <v>22</v>
      </c>
      <c r="H22" s="10">
        <v>22</v>
      </c>
    </row>
    <row r="23" spans="1:8" ht="12.75">
      <c r="A23" s="10"/>
      <c r="B23" s="40" t="s">
        <v>19</v>
      </c>
      <c r="C23" s="2"/>
      <c r="D23" s="10"/>
      <c r="E23" s="10"/>
      <c r="F23" s="10"/>
      <c r="G23" s="10"/>
      <c r="H23" s="10"/>
    </row>
    <row r="24" spans="1:8" ht="12.75">
      <c r="A24" s="8"/>
      <c r="B24" s="41" t="s">
        <v>20</v>
      </c>
      <c r="C24" s="3"/>
      <c r="D24" s="8"/>
      <c r="E24" s="8"/>
      <c r="F24" s="8"/>
      <c r="G24" s="8"/>
      <c r="H24" s="8"/>
    </row>
    <row r="29" spans="1:7" ht="12.75">
      <c r="A29" s="203" t="s">
        <v>190</v>
      </c>
      <c r="B29" s="203"/>
      <c r="C29" s="203"/>
      <c r="D29" s="203"/>
      <c r="E29" s="203"/>
      <c r="F29" s="203"/>
      <c r="G29" s="203"/>
    </row>
  </sheetData>
  <mergeCells count="10">
    <mergeCell ref="A29:G29"/>
    <mergeCell ref="A7:G7"/>
    <mergeCell ref="A3:G3"/>
    <mergeCell ref="A4:G4"/>
    <mergeCell ref="A5:G5"/>
    <mergeCell ref="A6:G6"/>
    <mergeCell ref="D9:E9"/>
    <mergeCell ref="A9:A10"/>
    <mergeCell ref="B9:B10"/>
    <mergeCell ref="C9:C10"/>
  </mergeCells>
  <printOptions/>
  <pageMargins left="0.3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workbookViewId="0" topLeftCell="A1">
      <selection activeCell="H22" sqref="H22"/>
    </sheetView>
  </sheetViews>
  <sheetFormatPr defaultColWidth="9.00390625" defaultRowHeight="12.75"/>
  <cols>
    <col min="1" max="1" width="7.00390625" style="47" customWidth="1"/>
    <col min="2" max="2" width="29.75390625" style="47" bestFit="1" customWidth="1"/>
    <col min="3" max="3" width="10.125" style="47" customWidth="1"/>
    <col min="4" max="4" width="9.875" style="47" bestFit="1" customWidth="1"/>
    <col min="5" max="5" width="10.625" style="47" customWidth="1"/>
    <col min="6" max="6" width="9.875" style="47" customWidth="1"/>
    <col min="7" max="7" width="9.25390625" style="47" customWidth="1"/>
    <col min="8" max="8" width="10.25390625" style="47" customWidth="1"/>
    <col min="9" max="10" width="8.75390625" style="47" bestFit="1" customWidth="1"/>
    <col min="11" max="11" width="10.00390625" style="47" customWidth="1"/>
    <col min="12" max="12" width="9.625" style="47" customWidth="1"/>
    <col min="13" max="14" width="9.75390625" style="47" customWidth="1"/>
    <col min="15" max="15" width="10.125" style="47" customWidth="1"/>
    <col min="16" max="16" width="10.875" style="47" customWidth="1"/>
    <col min="17" max="17" width="10.00390625" style="47" customWidth="1"/>
    <col min="18" max="18" width="9.75390625" style="47" customWidth="1"/>
    <col min="19" max="19" width="11.25390625" style="47" customWidth="1"/>
    <col min="20" max="16384" width="9.125" style="47" customWidth="1"/>
  </cols>
  <sheetData>
    <row r="1" spans="1:19" ht="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 t="s">
        <v>3</v>
      </c>
      <c r="S1" s="92"/>
    </row>
    <row r="2" spans="1:19" ht="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 t="s">
        <v>4</v>
      </c>
      <c r="S2" s="92"/>
    </row>
    <row r="3" spans="1:19" ht="1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92"/>
    </row>
    <row r="4" spans="1:19" ht="15">
      <c r="A4" s="193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92"/>
    </row>
    <row r="5" spans="1:19" ht="15">
      <c r="A5" s="193" t="s">
        <v>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92"/>
    </row>
    <row r="6" spans="1:19" ht="15">
      <c r="A6" s="193" t="s">
        <v>69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92"/>
    </row>
    <row r="7" spans="1:19" ht="15">
      <c r="A7" s="193" t="s">
        <v>124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92"/>
    </row>
    <row r="8" spans="1:19" ht="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spans="1:19" ht="15">
      <c r="A9" s="189" t="s">
        <v>153</v>
      </c>
      <c r="B9" s="191" t="s">
        <v>5</v>
      </c>
      <c r="C9" s="192" t="s">
        <v>152</v>
      </c>
      <c r="D9" s="93" t="s">
        <v>6</v>
      </c>
      <c r="E9" s="94" t="s">
        <v>7</v>
      </c>
      <c r="F9" s="93" t="s">
        <v>6</v>
      </c>
      <c r="G9" s="194" t="s">
        <v>157</v>
      </c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6"/>
    </row>
    <row r="10" spans="1:19" ht="15">
      <c r="A10" s="190"/>
      <c r="B10" s="191"/>
      <c r="C10" s="192"/>
      <c r="D10" s="95" t="s">
        <v>8</v>
      </c>
      <c r="E10" s="96" t="s">
        <v>8</v>
      </c>
      <c r="F10" s="97" t="s">
        <v>68</v>
      </c>
      <c r="G10" s="98" t="s">
        <v>158</v>
      </c>
      <c r="H10" s="99" t="s">
        <v>159</v>
      </c>
      <c r="I10" s="100" t="s">
        <v>24</v>
      </c>
      <c r="J10" s="100" t="s">
        <v>25</v>
      </c>
      <c r="K10" s="100" t="s">
        <v>26</v>
      </c>
      <c r="L10" s="100" t="s">
        <v>27</v>
      </c>
      <c r="M10" s="100" t="s">
        <v>28</v>
      </c>
      <c r="N10" s="100" t="s">
        <v>160</v>
      </c>
      <c r="O10" s="100" t="s">
        <v>161</v>
      </c>
      <c r="P10" s="100" t="s">
        <v>162</v>
      </c>
      <c r="Q10" s="100" t="s">
        <v>163</v>
      </c>
      <c r="R10" s="100" t="s">
        <v>164</v>
      </c>
      <c r="S10" s="95" t="s">
        <v>165</v>
      </c>
    </row>
    <row r="11" spans="1:19" ht="15">
      <c r="A11" s="101" t="s">
        <v>57</v>
      </c>
      <c r="B11" s="102" t="s">
        <v>71</v>
      </c>
      <c r="C11" s="103" t="s">
        <v>10</v>
      </c>
      <c r="D11" s="104">
        <f>D18+D13</f>
        <v>139.487</v>
      </c>
      <c r="E11" s="104">
        <f>E18+E13</f>
        <v>150.335</v>
      </c>
      <c r="F11" s="104">
        <f>F18+F13</f>
        <v>149.129</v>
      </c>
      <c r="G11" s="105">
        <f>G18+G13</f>
        <v>11.56277904</v>
      </c>
      <c r="H11" s="105">
        <f aca="true" t="shared" si="0" ref="H11:S11">H18+H13</f>
        <v>12.813568080000001</v>
      </c>
      <c r="I11" s="105">
        <f t="shared" si="0"/>
        <v>12.37741132</v>
      </c>
      <c r="J11" s="105">
        <f t="shared" si="0"/>
        <v>12.600548279999998</v>
      </c>
      <c r="K11" s="105">
        <f t="shared" si="0"/>
        <v>11.174297600000001</v>
      </c>
      <c r="L11" s="105">
        <f t="shared" si="0"/>
        <v>11.742309639999998</v>
      </c>
      <c r="M11" s="105">
        <f t="shared" si="0"/>
        <v>12.03405072</v>
      </c>
      <c r="N11" s="105">
        <f t="shared" si="0"/>
        <v>12.212066839999999</v>
      </c>
      <c r="O11" s="105">
        <f t="shared" si="0"/>
        <v>12.849802239999999</v>
      </c>
      <c r="P11" s="105">
        <f t="shared" si="0"/>
        <v>10.97678316</v>
      </c>
      <c r="Q11" s="105">
        <f t="shared" si="0"/>
        <v>12.621725080000001</v>
      </c>
      <c r="R11" s="105">
        <f t="shared" si="0"/>
        <v>16.08160388</v>
      </c>
      <c r="S11" s="105">
        <f t="shared" si="0"/>
        <v>149.04694587999998</v>
      </c>
    </row>
    <row r="12" spans="1:19" ht="15">
      <c r="A12" s="106"/>
      <c r="B12" s="107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6"/>
    </row>
    <row r="13" spans="1:19" ht="15">
      <c r="A13" s="101" t="s">
        <v>47</v>
      </c>
      <c r="B13" s="102" t="s">
        <v>12</v>
      </c>
      <c r="C13" s="103" t="s">
        <v>10</v>
      </c>
      <c r="D13" s="110">
        <f>D16+D15</f>
        <v>11.787</v>
      </c>
      <c r="E13" s="110">
        <f>E16+E15</f>
        <v>19.639</v>
      </c>
      <c r="F13" s="110">
        <f>F16+F15</f>
        <v>12.542</v>
      </c>
      <c r="G13" s="105">
        <f>G16+G15</f>
        <v>0.96677904</v>
      </c>
      <c r="H13" s="105">
        <f aca="true" t="shared" si="1" ref="H13:S13">H16+H15</f>
        <v>1.07156808</v>
      </c>
      <c r="I13" s="105">
        <f t="shared" si="1"/>
        <v>1.03441132</v>
      </c>
      <c r="J13" s="105">
        <f t="shared" si="1"/>
        <v>1.05354828</v>
      </c>
      <c r="K13" s="105">
        <f t="shared" si="1"/>
        <v>0.9342976000000001</v>
      </c>
      <c r="L13" s="105">
        <f t="shared" si="1"/>
        <v>0.9813096400000001</v>
      </c>
      <c r="M13" s="105">
        <f t="shared" si="1"/>
        <v>1.00605072</v>
      </c>
      <c r="N13" s="105">
        <f t="shared" si="1"/>
        <v>1.02106684</v>
      </c>
      <c r="O13" s="105">
        <f t="shared" si="1"/>
        <v>1.0738022399999998</v>
      </c>
      <c r="P13" s="105">
        <f t="shared" si="1"/>
        <v>0.9177831599999999</v>
      </c>
      <c r="Q13" s="105">
        <f t="shared" si="1"/>
        <v>1.05472508</v>
      </c>
      <c r="R13" s="105">
        <f t="shared" si="1"/>
        <v>1.34460388</v>
      </c>
      <c r="S13" s="105">
        <f t="shared" si="1"/>
        <v>12.459945880000001</v>
      </c>
    </row>
    <row r="14" spans="1:19" ht="15">
      <c r="A14" s="106"/>
      <c r="B14" s="107" t="s">
        <v>126</v>
      </c>
      <c r="C14" s="111"/>
      <c r="D14" s="106"/>
      <c r="E14" s="106"/>
      <c r="F14" s="106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06"/>
    </row>
    <row r="15" spans="1:20" ht="15">
      <c r="A15" s="113" t="s">
        <v>128</v>
      </c>
      <c r="B15" s="106" t="s">
        <v>73</v>
      </c>
      <c r="C15" s="97" t="s">
        <v>10</v>
      </c>
      <c r="D15" s="106">
        <v>1.214</v>
      </c>
      <c r="E15" s="106">
        <v>6.901</v>
      </c>
      <c r="F15" s="106">
        <v>1.156</v>
      </c>
      <c r="G15" s="112">
        <f>G20*9.124%</f>
        <v>0.14379424000000002</v>
      </c>
      <c r="H15" s="112">
        <f aca="true" t="shared" si="2" ref="H15:S15">H20*9.124%</f>
        <v>0.13156808</v>
      </c>
      <c r="I15" s="112">
        <f t="shared" si="2"/>
        <v>0.11341132000000001</v>
      </c>
      <c r="J15" s="112">
        <f t="shared" si="2"/>
        <v>0.11560108</v>
      </c>
      <c r="K15" s="112">
        <f t="shared" si="2"/>
        <v>0.0766416</v>
      </c>
      <c r="L15" s="112">
        <f t="shared" si="2"/>
        <v>0.060309640000000005</v>
      </c>
      <c r="M15" s="112">
        <f t="shared" si="2"/>
        <v>0.03905072</v>
      </c>
      <c r="N15" s="112">
        <f t="shared" si="2"/>
        <v>0.05392284</v>
      </c>
      <c r="O15" s="112">
        <f t="shared" si="2"/>
        <v>0.07080224</v>
      </c>
      <c r="P15" s="112">
        <f t="shared" si="2"/>
        <v>0.07837516</v>
      </c>
      <c r="Q15" s="112">
        <f t="shared" si="2"/>
        <v>0.12472508</v>
      </c>
      <c r="R15" s="112">
        <f t="shared" si="2"/>
        <v>0.14023588</v>
      </c>
      <c r="S15" s="112">
        <f t="shared" si="2"/>
        <v>1.14843788</v>
      </c>
      <c r="T15" s="71"/>
    </row>
    <row r="16" spans="1:19" ht="15">
      <c r="A16" s="113" t="s">
        <v>127</v>
      </c>
      <c r="B16" s="106" t="s">
        <v>74</v>
      </c>
      <c r="C16" s="93" t="s">
        <v>10</v>
      </c>
      <c r="D16" s="114">
        <v>10.573</v>
      </c>
      <c r="E16" s="114">
        <v>12.738</v>
      </c>
      <c r="F16" s="114">
        <v>11.386</v>
      </c>
      <c r="G16" s="115">
        <f>G21*9.124%</f>
        <v>0.8229848</v>
      </c>
      <c r="H16" s="115">
        <v>0.94</v>
      </c>
      <c r="I16" s="115">
        <v>0.921</v>
      </c>
      <c r="J16" s="115">
        <f>J21*9.124%</f>
        <v>0.9379472</v>
      </c>
      <c r="K16" s="115">
        <f>K21*9.124%</f>
        <v>0.8576560000000001</v>
      </c>
      <c r="L16" s="115">
        <v>0.921</v>
      </c>
      <c r="M16" s="115">
        <v>0.967</v>
      </c>
      <c r="N16" s="115">
        <f>N21*9.124%</f>
        <v>0.967144</v>
      </c>
      <c r="O16" s="115">
        <v>1.003</v>
      </c>
      <c r="P16" s="115">
        <f>P21*9.124%</f>
        <v>0.8394079999999999</v>
      </c>
      <c r="Q16" s="115">
        <v>0.93</v>
      </c>
      <c r="R16" s="115">
        <f>R21*9.124%</f>
        <v>1.2043679999999999</v>
      </c>
      <c r="S16" s="115">
        <f>SUM(G16:R16)</f>
        <v>11.311508000000002</v>
      </c>
    </row>
    <row r="17" spans="1:19" ht="15">
      <c r="A17" s="116" t="s">
        <v>50</v>
      </c>
      <c r="B17" s="117" t="s">
        <v>14</v>
      </c>
      <c r="C17" s="118" t="s">
        <v>15</v>
      </c>
      <c r="D17" s="119">
        <f>D13/D11*100</f>
        <v>8.450249844071491</v>
      </c>
      <c r="E17" s="119">
        <f>E13/E11*100</f>
        <v>13.063491535570556</v>
      </c>
      <c r="F17" s="119">
        <f>F13/F11*100</f>
        <v>8.410168377713255</v>
      </c>
      <c r="G17" s="119">
        <f aca="true" t="shared" si="3" ref="G17:S17">G13/G11*100</f>
        <v>8.361130457094681</v>
      </c>
      <c r="H17" s="119">
        <f t="shared" si="3"/>
        <v>8.362761046023957</v>
      </c>
      <c r="I17" s="119">
        <f t="shared" si="3"/>
        <v>8.357250908584978</v>
      </c>
      <c r="J17" s="119">
        <f t="shared" si="3"/>
        <v>8.361130457094683</v>
      </c>
      <c r="K17" s="119">
        <f t="shared" si="3"/>
        <v>8.361130457094681</v>
      </c>
      <c r="L17" s="119">
        <f t="shared" si="3"/>
        <v>8.357041076971635</v>
      </c>
      <c r="M17" s="119">
        <f t="shared" si="3"/>
        <v>8.360033902200472</v>
      </c>
      <c r="N17" s="119">
        <f t="shared" si="3"/>
        <v>8.361130457094683</v>
      </c>
      <c r="O17" s="119">
        <f t="shared" si="3"/>
        <v>8.356566271949099</v>
      </c>
      <c r="P17" s="119">
        <f t="shared" si="3"/>
        <v>8.36113045709468</v>
      </c>
      <c r="Q17" s="119">
        <f t="shared" si="3"/>
        <v>8.356425712926399</v>
      </c>
      <c r="R17" s="119">
        <f t="shared" si="3"/>
        <v>8.361130457094681</v>
      </c>
      <c r="S17" s="119">
        <f t="shared" si="3"/>
        <v>8.359745854860856</v>
      </c>
    </row>
    <row r="18" spans="1:19" ht="15">
      <c r="A18" s="120" t="s">
        <v>53</v>
      </c>
      <c r="B18" s="121" t="s">
        <v>16</v>
      </c>
      <c r="C18" s="100" t="s">
        <v>10</v>
      </c>
      <c r="D18" s="105">
        <f>D21+D20</f>
        <v>127.7</v>
      </c>
      <c r="E18" s="105">
        <f>E21+E20</f>
        <v>130.696</v>
      </c>
      <c r="F18" s="105">
        <f>F21+F20</f>
        <v>136.587</v>
      </c>
      <c r="G18" s="105">
        <f>G21+G20</f>
        <v>10.596</v>
      </c>
      <c r="H18" s="105">
        <f aca="true" t="shared" si="4" ref="H18:S18">H21+H20</f>
        <v>11.742</v>
      </c>
      <c r="I18" s="105">
        <f t="shared" si="4"/>
        <v>11.343</v>
      </c>
      <c r="J18" s="105">
        <f t="shared" si="4"/>
        <v>11.546999999999999</v>
      </c>
      <c r="K18" s="105">
        <f t="shared" si="4"/>
        <v>10.24</v>
      </c>
      <c r="L18" s="105">
        <f t="shared" si="4"/>
        <v>10.761</v>
      </c>
      <c r="M18" s="105">
        <f t="shared" si="4"/>
        <v>11.028</v>
      </c>
      <c r="N18" s="105">
        <f t="shared" si="4"/>
        <v>11.190999999999999</v>
      </c>
      <c r="O18" s="105">
        <f t="shared" si="4"/>
        <v>11.776</v>
      </c>
      <c r="P18" s="105">
        <f t="shared" si="4"/>
        <v>10.059</v>
      </c>
      <c r="Q18" s="105">
        <f t="shared" si="4"/>
        <v>11.567</v>
      </c>
      <c r="R18" s="105">
        <f t="shared" si="4"/>
        <v>14.736999999999998</v>
      </c>
      <c r="S18" s="105">
        <f t="shared" si="4"/>
        <v>136.587</v>
      </c>
    </row>
    <row r="19" spans="1:19" ht="15">
      <c r="A19" s="106"/>
      <c r="B19" s="122" t="s">
        <v>129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1:19" ht="15">
      <c r="A20" s="116" t="s">
        <v>55</v>
      </c>
      <c r="B20" s="117" t="s">
        <v>75</v>
      </c>
      <c r="C20" s="93" t="s">
        <v>10</v>
      </c>
      <c r="D20" s="114">
        <v>13.15</v>
      </c>
      <c r="E20" s="114">
        <v>10.211</v>
      </c>
      <c r="F20" s="114">
        <v>12.587</v>
      </c>
      <c r="G20" s="114">
        <v>1.576</v>
      </c>
      <c r="H20" s="114">
        <v>1.442</v>
      </c>
      <c r="I20" s="114">
        <v>1.243</v>
      </c>
      <c r="J20" s="114">
        <v>1.267</v>
      </c>
      <c r="K20" s="114">
        <v>0.84</v>
      </c>
      <c r="L20" s="114">
        <v>0.661</v>
      </c>
      <c r="M20" s="114">
        <v>0.428</v>
      </c>
      <c r="N20" s="114">
        <v>0.591</v>
      </c>
      <c r="O20" s="114">
        <v>0.776</v>
      </c>
      <c r="P20" s="114">
        <v>0.859</v>
      </c>
      <c r="Q20" s="114">
        <v>1.367</v>
      </c>
      <c r="R20" s="114">
        <v>1.537</v>
      </c>
      <c r="S20" s="114">
        <f>SUM(G20:R20)</f>
        <v>12.587</v>
      </c>
    </row>
    <row r="21" spans="1:19" ht="15">
      <c r="A21" s="116" t="s">
        <v>56</v>
      </c>
      <c r="B21" s="117" t="s">
        <v>77</v>
      </c>
      <c r="C21" s="93" t="s">
        <v>10</v>
      </c>
      <c r="D21" s="114">
        <v>114.55</v>
      </c>
      <c r="E21" s="114">
        <v>120.485</v>
      </c>
      <c r="F21" s="114">
        <v>124</v>
      </c>
      <c r="G21" s="114">
        <v>9.02</v>
      </c>
      <c r="H21" s="114">
        <v>10.3</v>
      </c>
      <c r="I21" s="114">
        <v>10.1</v>
      </c>
      <c r="J21" s="114">
        <v>10.28</v>
      </c>
      <c r="K21" s="114">
        <v>9.4</v>
      </c>
      <c r="L21" s="114">
        <v>10.1</v>
      </c>
      <c r="M21" s="114">
        <v>10.6</v>
      </c>
      <c r="N21" s="114">
        <v>10.6</v>
      </c>
      <c r="O21" s="114">
        <v>11</v>
      </c>
      <c r="P21" s="114">
        <v>9.2</v>
      </c>
      <c r="Q21" s="114">
        <v>10.2</v>
      </c>
      <c r="R21" s="114">
        <v>13.2</v>
      </c>
      <c r="S21" s="114">
        <f>SUM(G21:R21)</f>
        <v>124</v>
      </c>
    </row>
    <row r="22" spans="1:19" ht="15">
      <c r="A22" s="123"/>
      <c r="B22" s="124" t="s">
        <v>76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4"/>
    </row>
    <row r="23" spans="1:19" ht="15">
      <c r="A23" s="120" t="s">
        <v>139</v>
      </c>
      <c r="B23" s="121" t="s">
        <v>71</v>
      </c>
      <c r="C23" s="100" t="s">
        <v>11</v>
      </c>
      <c r="D23" s="125">
        <f>D24+D29</f>
        <v>20.464000000000002</v>
      </c>
      <c r="E23" s="125">
        <f aca="true" t="shared" si="5" ref="E23:R23">E24+E29</f>
        <v>20.554</v>
      </c>
      <c r="F23" s="125">
        <f t="shared" si="5"/>
        <v>22.081</v>
      </c>
      <c r="G23" s="105">
        <f t="shared" si="5"/>
        <v>20.078656799999997</v>
      </c>
      <c r="H23" s="105">
        <f t="shared" si="5"/>
        <v>24.3344156</v>
      </c>
      <c r="I23" s="105">
        <f t="shared" si="5"/>
        <v>21.606342</v>
      </c>
      <c r="J23" s="105">
        <f t="shared" si="5"/>
        <v>22.588447199999997</v>
      </c>
      <c r="K23" s="105">
        <f t="shared" si="5"/>
        <v>19.4238764</v>
      </c>
      <c r="L23" s="105">
        <f t="shared" si="5"/>
        <v>21.0607148</v>
      </c>
      <c r="M23" s="105">
        <f t="shared" si="5"/>
        <v>20.8424644</v>
      </c>
      <c r="N23" s="105">
        <f t="shared" si="5"/>
        <v>21.1698364</v>
      </c>
      <c r="O23" s="105">
        <f t="shared" si="5"/>
        <v>23.024927599999998</v>
      </c>
      <c r="P23" s="105">
        <f t="shared" si="5"/>
        <v>19.205648</v>
      </c>
      <c r="Q23" s="105">
        <f t="shared" si="5"/>
        <v>22.588474599999998</v>
      </c>
      <c r="R23" s="105">
        <f t="shared" si="5"/>
        <v>27.9354984</v>
      </c>
      <c r="S23" s="105">
        <v>22.043</v>
      </c>
    </row>
    <row r="24" spans="1:19" ht="15">
      <c r="A24" s="126" t="s">
        <v>140</v>
      </c>
      <c r="B24" s="121" t="s">
        <v>12</v>
      </c>
      <c r="C24" s="100" t="s">
        <v>11</v>
      </c>
      <c r="D24" s="110">
        <f>D26+D27</f>
        <v>1.73</v>
      </c>
      <c r="E24" s="110">
        <f aca="true" t="shared" si="6" ref="E24:R24">E26+E27</f>
        <v>1.74</v>
      </c>
      <c r="F24" s="110">
        <f t="shared" si="6"/>
        <v>1.8539999999999999</v>
      </c>
      <c r="G24" s="105">
        <f t="shared" si="6"/>
        <v>1.6786568000000002</v>
      </c>
      <c r="H24" s="105">
        <f t="shared" si="6"/>
        <v>2.0344156</v>
      </c>
      <c r="I24" s="105">
        <f t="shared" si="6"/>
        <v>1.806342</v>
      </c>
      <c r="J24" s="105">
        <f t="shared" si="6"/>
        <v>1.8884471999999999</v>
      </c>
      <c r="K24" s="105">
        <f t="shared" si="6"/>
        <v>1.6238764</v>
      </c>
      <c r="L24" s="105">
        <f t="shared" si="6"/>
        <v>1.7607148000000001</v>
      </c>
      <c r="M24" s="105">
        <f t="shared" si="6"/>
        <v>1.7424644</v>
      </c>
      <c r="N24" s="105">
        <f t="shared" si="6"/>
        <v>1.7698364</v>
      </c>
      <c r="O24" s="105">
        <f t="shared" si="6"/>
        <v>1.9249276000000002</v>
      </c>
      <c r="P24" s="105">
        <f t="shared" si="6"/>
        <v>1.605648</v>
      </c>
      <c r="Q24" s="105">
        <f t="shared" si="6"/>
        <v>1.8884746</v>
      </c>
      <c r="R24" s="105">
        <f t="shared" si="6"/>
        <v>2.3354984</v>
      </c>
      <c r="S24" s="105">
        <f>S27+S26</f>
        <v>1.8429811666666664</v>
      </c>
    </row>
    <row r="25" spans="1:19" ht="15">
      <c r="A25" s="122"/>
      <c r="B25" s="122" t="s">
        <v>130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1:19" ht="15">
      <c r="A26" s="127" t="s">
        <v>131</v>
      </c>
      <c r="B26" s="117" t="s">
        <v>73</v>
      </c>
      <c r="C26" s="100" t="s">
        <v>11</v>
      </c>
      <c r="D26" s="114">
        <v>0.18</v>
      </c>
      <c r="E26" s="114">
        <v>0.18</v>
      </c>
      <c r="F26" s="114">
        <v>0.18</v>
      </c>
      <c r="G26" s="115">
        <f>G31*9.125%</f>
        <v>0.2555</v>
      </c>
      <c r="H26" s="115">
        <f aca="true" t="shared" si="7" ref="H26:O26">H31*9.124%</f>
        <v>0.23722400000000002</v>
      </c>
      <c r="I26" s="115">
        <f t="shared" si="7"/>
        <v>0.20985199999999998</v>
      </c>
      <c r="J26" s="115">
        <f t="shared" si="7"/>
        <v>0.20985199999999998</v>
      </c>
      <c r="K26" s="115">
        <f t="shared" si="7"/>
        <v>0.13686</v>
      </c>
      <c r="L26" s="115">
        <f t="shared" si="7"/>
        <v>0.109488</v>
      </c>
      <c r="M26" s="115">
        <f t="shared" si="7"/>
        <v>0.072992</v>
      </c>
      <c r="N26" s="115">
        <f t="shared" si="7"/>
        <v>0.10036400000000001</v>
      </c>
      <c r="O26" s="115">
        <f t="shared" si="7"/>
        <v>0.127736</v>
      </c>
      <c r="P26" s="115">
        <f>P31*9.125%</f>
        <v>0.146</v>
      </c>
      <c r="Q26" s="115">
        <f>Q31*9.125%</f>
        <v>0.228125</v>
      </c>
      <c r="R26" s="115">
        <f>R31*9.125%</f>
        <v>0.2555</v>
      </c>
      <c r="S26" s="115">
        <f>S31*9.124%</f>
        <v>0.1788304</v>
      </c>
    </row>
    <row r="27" spans="1:21" ht="15">
      <c r="A27" s="127" t="s">
        <v>132</v>
      </c>
      <c r="B27" s="117" t="s">
        <v>74</v>
      </c>
      <c r="C27" s="93" t="s">
        <v>11</v>
      </c>
      <c r="D27" s="114">
        <v>1.55</v>
      </c>
      <c r="E27" s="114">
        <v>1.56</v>
      </c>
      <c r="F27" s="114">
        <v>1.674</v>
      </c>
      <c r="G27" s="115">
        <f>G32*9.1228%</f>
        <v>1.4231568</v>
      </c>
      <c r="H27" s="115">
        <f aca="true" t="shared" si="8" ref="H27:S27">H32*9.1228%</f>
        <v>1.7971916000000001</v>
      </c>
      <c r="I27" s="115">
        <f t="shared" si="8"/>
        <v>1.59649</v>
      </c>
      <c r="J27" s="115">
        <f t="shared" si="8"/>
        <v>1.6785952</v>
      </c>
      <c r="K27" s="115">
        <f t="shared" si="8"/>
        <v>1.4870164000000001</v>
      </c>
      <c r="L27" s="115">
        <f t="shared" si="8"/>
        <v>1.6512268</v>
      </c>
      <c r="M27" s="115">
        <f t="shared" si="8"/>
        <v>1.6694724</v>
      </c>
      <c r="N27" s="115">
        <f t="shared" si="8"/>
        <v>1.6694724</v>
      </c>
      <c r="O27" s="115">
        <f t="shared" si="8"/>
        <v>1.7971916000000001</v>
      </c>
      <c r="P27" s="115">
        <f t="shared" si="8"/>
        <v>1.459648</v>
      </c>
      <c r="Q27" s="115">
        <f t="shared" si="8"/>
        <v>1.6603496</v>
      </c>
      <c r="R27" s="115">
        <f t="shared" si="8"/>
        <v>2.0799984</v>
      </c>
      <c r="S27" s="115">
        <f t="shared" si="8"/>
        <v>1.6641507666666664</v>
      </c>
      <c r="T27" s="62"/>
      <c r="U27" s="72"/>
    </row>
    <row r="28" spans="1:19" ht="15">
      <c r="A28" s="123" t="s">
        <v>141</v>
      </c>
      <c r="B28" s="128" t="s">
        <v>14</v>
      </c>
      <c r="C28" s="95" t="s">
        <v>15</v>
      </c>
      <c r="D28" s="129">
        <f>D24/D23*100</f>
        <v>8.453870211102423</v>
      </c>
      <c r="E28" s="129">
        <f aca="true" t="shared" si="9" ref="E28:S28">E24/E23*100</f>
        <v>8.465505497713341</v>
      </c>
      <c r="F28" s="129">
        <f t="shared" si="9"/>
        <v>8.396358860558852</v>
      </c>
      <c r="G28" s="129">
        <f t="shared" si="9"/>
        <v>8.360403869246873</v>
      </c>
      <c r="H28" s="129">
        <f t="shared" si="9"/>
        <v>8.36024021879531</v>
      </c>
      <c r="I28" s="129">
        <f t="shared" si="9"/>
        <v>8.36023978515197</v>
      </c>
      <c r="J28" s="129">
        <f t="shared" si="9"/>
        <v>8.360234695548263</v>
      </c>
      <c r="K28" s="129">
        <f t="shared" si="9"/>
        <v>8.360207646296598</v>
      </c>
      <c r="L28" s="129">
        <f t="shared" si="9"/>
        <v>8.360185381742124</v>
      </c>
      <c r="M28" s="129">
        <f t="shared" si="9"/>
        <v>8.360164933279195</v>
      </c>
      <c r="N28" s="129">
        <f t="shared" si="9"/>
        <v>8.360179864214727</v>
      </c>
      <c r="O28" s="129">
        <f t="shared" si="9"/>
        <v>8.360189588609176</v>
      </c>
      <c r="P28" s="129">
        <f t="shared" si="9"/>
        <v>8.36029068115796</v>
      </c>
      <c r="Q28" s="129">
        <f t="shared" si="9"/>
        <v>8.360345855315082</v>
      </c>
      <c r="R28" s="129">
        <f t="shared" si="9"/>
        <v>8.360324797355325</v>
      </c>
      <c r="S28" s="129">
        <f t="shared" si="9"/>
        <v>8.360845468705106</v>
      </c>
    </row>
    <row r="29" spans="1:19" ht="15">
      <c r="A29" s="130" t="s">
        <v>142</v>
      </c>
      <c r="B29" s="131" t="s">
        <v>16</v>
      </c>
      <c r="C29" s="100" t="s">
        <v>11</v>
      </c>
      <c r="D29" s="110">
        <f>D32+D31</f>
        <v>18.734</v>
      </c>
      <c r="E29" s="110">
        <f aca="true" t="shared" si="10" ref="E29:R29">E32+E31</f>
        <v>18.814</v>
      </c>
      <c r="F29" s="110">
        <f t="shared" si="10"/>
        <v>20.227</v>
      </c>
      <c r="G29" s="110">
        <f t="shared" si="10"/>
        <v>18.4</v>
      </c>
      <c r="H29" s="110">
        <f t="shared" si="10"/>
        <v>22.3</v>
      </c>
      <c r="I29" s="110">
        <f t="shared" si="10"/>
        <v>19.8</v>
      </c>
      <c r="J29" s="110">
        <f t="shared" si="10"/>
        <v>20.7</v>
      </c>
      <c r="K29" s="110">
        <f t="shared" si="10"/>
        <v>17.8</v>
      </c>
      <c r="L29" s="110">
        <f t="shared" si="10"/>
        <v>19.3</v>
      </c>
      <c r="M29" s="110">
        <f t="shared" si="10"/>
        <v>19.1</v>
      </c>
      <c r="N29" s="110">
        <f t="shared" si="10"/>
        <v>19.400000000000002</v>
      </c>
      <c r="O29" s="110">
        <f t="shared" si="10"/>
        <v>21.099999999999998</v>
      </c>
      <c r="P29" s="110">
        <f t="shared" si="10"/>
        <v>17.6</v>
      </c>
      <c r="Q29" s="110">
        <f t="shared" si="10"/>
        <v>20.7</v>
      </c>
      <c r="R29" s="110">
        <f t="shared" si="10"/>
        <v>25.6</v>
      </c>
      <c r="S29" s="132">
        <f>S31+S32</f>
        <v>20.201666666666664</v>
      </c>
    </row>
    <row r="30" spans="1:19" ht="15">
      <c r="A30" s="106"/>
      <c r="B30" s="106" t="s">
        <v>129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1:19" ht="15">
      <c r="A31" s="133" t="s">
        <v>133</v>
      </c>
      <c r="B31" s="117" t="s">
        <v>73</v>
      </c>
      <c r="C31" s="93" t="s">
        <v>11</v>
      </c>
      <c r="D31" s="114">
        <v>1.92</v>
      </c>
      <c r="E31" s="114">
        <v>2</v>
      </c>
      <c r="F31" s="114">
        <v>2</v>
      </c>
      <c r="G31" s="114">
        <v>2.8</v>
      </c>
      <c r="H31" s="114">
        <v>2.6</v>
      </c>
      <c r="I31" s="114">
        <v>2.3</v>
      </c>
      <c r="J31" s="114">
        <v>2.3</v>
      </c>
      <c r="K31" s="114">
        <v>1.5</v>
      </c>
      <c r="L31" s="114">
        <v>1.2</v>
      </c>
      <c r="M31" s="114">
        <v>0.8</v>
      </c>
      <c r="N31" s="114">
        <v>1.1</v>
      </c>
      <c r="O31" s="114">
        <v>1.4</v>
      </c>
      <c r="P31" s="114">
        <v>1.6</v>
      </c>
      <c r="Q31" s="114">
        <v>2.5</v>
      </c>
      <c r="R31" s="114">
        <v>2.8</v>
      </c>
      <c r="S31" s="119">
        <v>1.96</v>
      </c>
    </row>
    <row r="32" spans="1:19" ht="15">
      <c r="A32" s="133" t="s">
        <v>134</v>
      </c>
      <c r="B32" s="117" t="s">
        <v>135</v>
      </c>
      <c r="C32" s="93" t="s">
        <v>11</v>
      </c>
      <c r="D32" s="114">
        <v>16.814</v>
      </c>
      <c r="E32" s="114">
        <v>16.814</v>
      </c>
      <c r="F32" s="114">
        <v>18.227</v>
      </c>
      <c r="G32" s="114">
        <v>15.6</v>
      </c>
      <c r="H32" s="114">
        <v>19.7</v>
      </c>
      <c r="I32" s="114">
        <v>17.5</v>
      </c>
      <c r="J32" s="114">
        <v>18.4</v>
      </c>
      <c r="K32" s="114">
        <v>16.3</v>
      </c>
      <c r="L32" s="114">
        <v>18.1</v>
      </c>
      <c r="M32" s="114">
        <v>18.3</v>
      </c>
      <c r="N32" s="114">
        <v>18.3</v>
      </c>
      <c r="O32" s="114">
        <v>19.7</v>
      </c>
      <c r="P32" s="114">
        <v>16</v>
      </c>
      <c r="Q32" s="114">
        <v>18.2</v>
      </c>
      <c r="R32" s="114">
        <v>22.8</v>
      </c>
      <c r="S32" s="119">
        <f>SUM(G32:R32)/12</f>
        <v>18.241666666666664</v>
      </c>
    </row>
    <row r="33" spans="1:19" ht="15">
      <c r="A33" s="134" t="s">
        <v>143</v>
      </c>
      <c r="B33" s="117" t="s">
        <v>18</v>
      </c>
      <c r="C33" s="93" t="s">
        <v>11</v>
      </c>
      <c r="D33" s="125">
        <f>D35+D34</f>
        <v>20.464000000000002</v>
      </c>
      <c r="E33" s="125">
        <f aca="true" t="shared" si="11" ref="E33:S33">E35+E34</f>
        <v>20.733999999999998</v>
      </c>
      <c r="F33" s="125">
        <f t="shared" si="11"/>
        <v>20.576999999999998</v>
      </c>
      <c r="G33" s="125">
        <f t="shared" si="11"/>
        <v>20.0855</v>
      </c>
      <c r="H33" s="125">
        <f t="shared" si="11"/>
        <v>24.347224</v>
      </c>
      <c r="I33" s="125">
        <f t="shared" si="11"/>
        <v>21.619851999999998</v>
      </c>
      <c r="J33" s="125">
        <f t="shared" si="11"/>
        <v>22.588447199999997</v>
      </c>
      <c r="K33" s="125">
        <f t="shared" si="11"/>
        <v>19.4238764</v>
      </c>
      <c r="L33" s="125">
        <f t="shared" si="11"/>
        <v>21.0607148</v>
      </c>
      <c r="M33" s="125">
        <f t="shared" si="11"/>
        <v>20.8424644</v>
      </c>
      <c r="N33" s="125">
        <f t="shared" si="11"/>
        <v>21.1698364</v>
      </c>
      <c r="O33" s="125">
        <f t="shared" si="11"/>
        <v>23.0249276</v>
      </c>
      <c r="P33" s="125">
        <f t="shared" si="11"/>
        <v>19.205648</v>
      </c>
      <c r="Q33" s="125">
        <f t="shared" si="11"/>
        <v>22.588474599999998</v>
      </c>
      <c r="R33" s="125">
        <f t="shared" si="11"/>
        <v>27.9354984</v>
      </c>
      <c r="S33" s="125">
        <f t="shared" si="11"/>
        <v>22.04464783333333</v>
      </c>
    </row>
    <row r="34" spans="1:19" ht="15">
      <c r="A34" s="133" t="s">
        <v>136</v>
      </c>
      <c r="B34" s="117" t="s">
        <v>73</v>
      </c>
      <c r="C34" s="93" t="s">
        <v>11</v>
      </c>
      <c r="D34" s="114">
        <f>D31+D26</f>
        <v>2.1</v>
      </c>
      <c r="E34" s="114">
        <f aca="true" t="shared" si="12" ref="E34:S34">E31+E26</f>
        <v>2.18</v>
      </c>
      <c r="F34" s="114">
        <f t="shared" si="12"/>
        <v>2.18</v>
      </c>
      <c r="G34" s="119">
        <f t="shared" si="12"/>
        <v>3.0555</v>
      </c>
      <c r="H34" s="119">
        <f t="shared" si="12"/>
        <v>2.837224</v>
      </c>
      <c r="I34" s="119">
        <f t="shared" si="12"/>
        <v>2.509852</v>
      </c>
      <c r="J34" s="119">
        <f t="shared" si="12"/>
        <v>2.509852</v>
      </c>
      <c r="K34" s="119">
        <f t="shared" si="12"/>
        <v>1.63686</v>
      </c>
      <c r="L34" s="119">
        <f t="shared" si="12"/>
        <v>1.309488</v>
      </c>
      <c r="M34" s="119">
        <f t="shared" si="12"/>
        <v>0.872992</v>
      </c>
      <c r="N34" s="119">
        <f t="shared" si="12"/>
        <v>1.200364</v>
      </c>
      <c r="O34" s="119">
        <f t="shared" si="12"/>
        <v>1.527736</v>
      </c>
      <c r="P34" s="119">
        <f t="shared" si="12"/>
        <v>1.746</v>
      </c>
      <c r="Q34" s="119">
        <f t="shared" si="12"/>
        <v>2.728125</v>
      </c>
      <c r="R34" s="119">
        <f t="shared" si="12"/>
        <v>3.0555</v>
      </c>
      <c r="S34" s="119">
        <f t="shared" si="12"/>
        <v>2.1388304</v>
      </c>
    </row>
    <row r="35" spans="1:19" ht="15">
      <c r="A35" s="133" t="s">
        <v>137</v>
      </c>
      <c r="B35" s="117" t="s">
        <v>138</v>
      </c>
      <c r="C35" s="93" t="s">
        <v>11</v>
      </c>
      <c r="D35" s="114">
        <v>18.364</v>
      </c>
      <c r="E35" s="114">
        <v>18.554</v>
      </c>
      <c r="F35" s="114">
        <v>18.397</v>
      </c>
      <c r="G35" s="114">
        <v>17.03</v>
      </c>
      <c r="H35" s="114">
        <v>21.51</v>
      </c>
      <c r="I35" s="114">
        <v>19.11</v>
      </c>
      <c r="J35" s="119">
        <f>J32+J27</f>
        <v>20.0785952</v>
      </c>
      <c r="K35" s="119">
        <f aca="true" t="shared" si="13" ref="K35:S35">K32+K27</f>
        <v>17.787016400000002</v>
      </c>
      <c r="L35" s="119">
        <f t="shared" si="13"/>
        <v>19.7512268</v>
      </c>
      <c r="M35" s="119">
        <f t="shared" si="13"/>
        <v>19.9694724</v>
      </c>
      <c r="N35" s="119">
        <f t="shared" si="13"/>
        <v>19.9694724</v>
      </c>
      <c r="O35" s="119">
        <f t="shared" si="13"/>
        <v>21.4971916</v>
      </c>
      <c r="P35" s="119">
        <f t="shared" si="13"/>
        <v>17.459648</v>
      </c>
      <c r="Q35" s="119">
        <f t="shared" si="13"/>
        <v>19.8603496</v>
      </c>
      <c r="R35" s="119">
        <f t="shared" si="13"/>
        <v>24.8799984</v>
      </c>
      <c r="S35" s="119">
        <f t="shared" si="13"/>
        <v>19.90581743333333</v>
      </c>
    </row>
    <row r="36" spans="1:19" ht="15">
      <c r="A36" s="134" t="s">
        <v>144</v>
      </c>
      <c r="B36" s="117" t="s">
        <v>78</v>
      </c>
      <c r="C36" s="93" t="s">
        <v>11</v>
      </c>
      <c r="D36" s="135">
        <f>D37+D38</f>
        <v>26.28</v>
      </c>
      <c r="E36" s="135">
        <f aca="true" t="shared" si="14" ref="E36:S36">E37+E38</f>
        <v>26.28</v>
      </c>
      <c r="F36" s="135">
        <f t="shared" si="14"/>
        <v>26.28</v>
      </c>
      <c r="G36" s="135">
        <f t="shared" si="14"/>
        <v>27.28</v>
      </c>
      <c r="H36" s="135">
        <f t="shared" si="14"/>
        <v>27.28</v>
      </c>
      <c r="I36" s="135">
        <f t="shared" si="14"/>
        <v>27.28</v>
      </c>
      <c r="J36" s="135">
        <f t="shared" si="14"/>
        <v>27.28</v>
      </c>
      <c r="K36" s="135">
        <f t="shared" si="14"/>
        <v>27.28</v>
      </c>
      <c r="L36" s="135">
        <f t="shared" si="14"/>
        <v>27.28</v>
      </c>
      <c r="M36" s="135">
        <f t="shared" si="14"/>
        <v>27.28</v>
      </c>
      <c r="N36" s="135">
        <f t="shared" si="14"/>
        <v>27.28</v>
      </c>
      <c r="O36" s="135">
        <f t="shared" si="14"/>
        <v>27.28</v>
      </c>
      <c r="P36" s="135">
        <f t="shared" si="14"/>
        <v>27.28</v>
      </c>
      <c r="Q36" s="135">
        <f t="shared" si="14"/>
        <v>27.28</v>
      </c>
      <c r="R36" s="135">
        <f t="shared" si="14"/>
        <v>27.28</v>
      </c>
      <c r="S36" s="135">
        <f t="shared" si="14"/>
        <v>27.28</v>
      </c>
    </row>
    <row r="37" spans="1:19" ht="15">
      <c r="A37" s="136" t="s">
        <v>79</v>
      </c>
      <c r="B37" s="117" t="s">
        <v>73</v>
      </c>
      <c r="C37" s="93" t="s">
        <v>11</v>
      </c>
      <c r="D37" s="135">
        <v>5.28</v>
      </c>
      <c r="E37" s="135">
        <v>5.28</v>
      </c>
      <c r="F37" s="135">
        <v>5.28</v>
      </c>
      <c r="G37" s="135">
        <v>5.28</v>
      </c>
      <c r="H37" s="135">
        <v>5.28</v>
      </c>
      <c r="I37" s="135">
        <v>5.28</v>
      </c>
      <c r="J37" s="135">
        <v>5.28</v>
      </c>
      <c r="K37" s="135">
        <v>5.28</v>
      </c>
      <c r="L37" s="135">
        <v>5.28</v>
      </c>
      <c r="M37" s="135">
        <v>5.28</v>
      </c>
      <c r="N37" s="135">
        <v>5.28</v>
      </c>
      <c r="O37" s="135">
        <v>5.28</v>
      </c>
      <c r="P37" s="135">
        <v>5.28</v>
      </c>
      <c r="Q37" s="135">
        <v>5.28</v>
      </c>
      <c r="R37" s="135">
        <v>5.28</v>
      </c>
      <c r="S37" s="135">
        <v>5.28</v>
      </c>
    </row>
    <row r="38" spans="1:19" ht="15">
      <c r="A38" s="136" t="s">
        <v>80</v>
      </c>
      <c r="B38" s="117" t="s">
        <v>138</v>
      </c>
      <c r="C38" s="93" t="s">
        <v>11</v>
      </c>
      <c r="D38" s="114">
        <v>21</v>
      </c>
      <c r="E38" s="114">
        <v>21</v>
      </c>
      <c r="F38" s="114">
        <v>21</v>
      </c>
      <c r="G38" s="114">
        <v>22</v>
      </c>
      <c r="H38" s="114">
        <v>22</v>
      </c>
      <c r="I38" s="114">
        <v>22</v>
      </c>
      <c r="J38" s="114">
        <v>22</v>
      </c>
      <c r="K38" s="114">
        <v>22</v>
      </c>
      <c r="L38" s="114">
        <v>22</v>
      </c>
      <c r="M38" s="114">
        <v>22</v>
      </c>
      <c r="N38" s="114">
        <v>22</v>
      </c>
      <c r="O38" s="114">
        <v>22</v>
      </c>
      <c r="P38" s="114">
        <v>22</v>
      </c>
      <c r="Q38" s="114">
        <v>22</v>
      </c>
      <c r="R38" s="114">
        <v>22</v>
      </c>
      <c r="S38" s="114">
        <v>22</v>
      </c>
    </row>
    <row r="39" spans="1:19" ht="15">
      <c r="A39" s="137"/>
      <c r="B39" s="138"/>
      <c r="C39" s="96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92"/>
    </row>
    <row r="40" spans="1:19" ht="15">
      <c r="A40" s="137"/>
      <c r="B40" s="138"/>
      <c r="C40" s="96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92"/>
    </row>
    <row r="41" spans="1:19" ht="15">
      <c r="A41" s="208" t="s">
        <v>191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</row>
    <row r="42" spans="1:19" ht="1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43" spans="1:19" ht="1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</row>
    <row r="44" spans="1:19" ht="1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</row>
    <row r="45" spans="1:19" ht="1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</row>
  </sheetData>
  <mergeCells count="10">
    <mergeCell ref="A41:S41"/>
    <mergeCell ref="A7:R7"/>
    <mergeCell ref="A3:R3"/>
    <mergeCell ref="A4:R4"/>
    <mergeCell ref="A5:R5"/>
    <mergeCell ref="A6:R6"/>
    <mergeCell ref="G9:S9"/>
    <mergeCell ref="A9:A10"/>
    <mergeCell ref="B9:B10"/>
    <mergeCell ref="C9:C10"/>
  </mergeCells>
  <printOptions/>
  <pageMargins left="0.35" right="0" top="0.3937007874015748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5.25390625" style="17" customWidth="1"/>
    <col min="2" max="2" width="33.125" style="17" customWidth="1"/>
    <col min="3" max="3" width="9.00390625" style="17" bestFit="1" customWidth="1"/>
    <col min="4" max="4" width="8.25390625" style="17" customWidth="1"/>
    <col min="5" max="5" width="8.00390625" style="17" customWidth="1"/>
    <col min="6" max="6" width="8.00390625" style="17" bestFit="1" customWidth="1"/>
    <col min="7" max="7" width="8.25390625" style="17" customWidth="1"/>
    <col min="8" max="8" width="6.75390625" style="17" customWidth="1"/>
    <col min="9" max="10" width="8.00390625" style="17" bestFit="1" customWidth="1"/>
    <col min="11" max="11" width="8.875" style="17" bestFit="1" customWidth="1"/>
    <col min="12" max="12" width="8.00390625" style="17" customWidth="1"/>
    <col min="13" max="13" width="8.875" style="17" customWidth="1"/>
    <col min="14" max="14" width="7.75390625" style="17" customWidth="1"/>
    <col min="15" max="15" width="8.875" style="17" bestFit="1" customWidth="1"/>
    <col min="16" max="16" width="7.75390625" style="17" customWidth="1"/>
    <col min="17" max="17" width="8.875" style="17" bestFit="1" customWidth="1"/>
    <col min="18" max="18" width="9.375" style="17" customWidth="1"/>
    <col min="19" max="16384" width="9.125" style="17" customWidth="1"/>
  </cols>
  <sheetData>
    <row r="1" spans="1:22" ht="14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2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5">
      <c r="A3" s="212" t="s">
        <v>66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0"/>
      <c r="T3" s="140"/>
      <c r="U3" s="140"/>
      <c r="V3" s="140"/>
    </row>
    <row r="4" spans="1:22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40"/>
      <c r="T4" s="140"/>
      <c r="U4" s="140"/>
      <c r="V4" s="140"/>
    </row>
    <row r="5" spans="1:22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0"/>
      <c r="T5" s="140"/>
      <c r="U5" s="140"/>
      <c r="V5" s="140"/>
    </row>
    <row r="6" spans="1:22" ht="14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</row>
    <row r="7" spans="1:22" ht="1.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</row>
    <row r="8" spans="1:22" ht="14.25">
      <c r="A8" s="213" t="s">
        <v>166</v>
      </c>
      <c r="B8" s="215" t="s">
        <v>5</v>
      </c>
      <c r="C8" s="209" t="s">
        <v>145</v>
      </c>
      <c r="D8" s="210"/>
      <c r="E8" s="210"/>
      <c r="F8" s="211"/>
      <c r="G8" s="209" t="s">
        <v>146</v>
      </c>
      <c r="H8" s="210"/>
      <c r="I8" s="210"/>
      <c r="J8" s="211"/>
      <c r="K8" s="209" t="s">
        <v>180</v>
      </c>
      <c r="L8" s="210"/>
      <c r="M8" s="210"/>
      <c r="N8" s="211"/>
      <c r="O8" s="209" t="s">
        <v>181</v>
      </c>
      <c r="P8" s="210"/>
      <c r="Q8" s="210"/>
      <c r="R8" s="211"/>
      <c r="S8" s="209" t="s">
        <v>182</v>
      </c>
      <c r="T8" s="210"/>
      <c r="U8" s="210"/>
      <c r="V8" s="211"/>
    </row>
    <row r="9" spans="1:22" ht="19.5" customHeight="1">
      <c r="A9" s="214"/>
      <c r="B9" s="216"/>
      <c r="C9" s="142" t="s">
        <v>30</v>
      </c>
      <c r="D9" s="142" t="s">
        <v>31</v>
      </c>
      <c r="E9" s="142" t="s">
        <v>33</v>
      </c>
      <c r="F9" s="142" t="s">
        <v>34</v>
      </c>
      <c r="G9" s="142" t="s">
        <v>30</v>
      </c>
      <c r="H9" s="142" t="s">
        <v>31</v>
      </c>
      <c r="I9" s="142" t="s">
        <v>33</v>
      </c>
      <c r="J9" s="142" t="s">
        <v>34</v>
      </c>
      <c r="K9" s="142" t="s">
        <v>30</v>
      </c>
      <c r="L9" s="142" t="s">
        <v>31</v>
      </c>
      <c r="M9" s="142" t="s">
        <v>33</v>
      </c>
      <c r="N9" s="142" t="s">
        <v>34</v>
      </c>
      <c r="O9" s="142" t="s">
        <v>30</v>
      </c>
      <c r="P9" s="142" t="s">
        <v>31</v>
      </c>
      <c r="Q9" s="142" t="s">
        <v>33</v>
      </c>
      <c r="R9" s="142" t="s">
        <v>34</v>
      </c>
      <c r="S9" s="142" t="s">
        <v>30</v>
      </c>
      <c r="T9" s="142" t="s">
        <v>31</v>
      </c>
      <c r="U9" s="142" t="s">
        <v>33</v>
      </c>
      <c r="V9" s="142" t="s">
        <v>34</v>
      </c>
    </row>
    <row r="10" spans="1:22" ht="16.5">
      <c r="A10" s="143">
        <v>1</v>
      </c>
      <c r="B10" s="143">
        <v>2</v>
      </c>
      <c r="C10" s="143">
        <v>3</v>
      </c>
      <c r="D10" s="143">
        <v>4</v>
      </c>
      <c r="E10" s="143">
        <v>6</v>
      </c>
      <c r="F10" s="143">
        <v>7</v>
      </c>
      <c r="G10" s="143">
        <v>8</v>
      </c>
      <c r="H10" s="143">
        <v>9</v>
      </c>
      <c r="I10" s="143">
        <v>11</v>
      </c>
      <c r="J10" s="143">
        <v>12</v>
      </c>
      <c r="K10" s="143">
        <v>13</v>
      </c>
      <c r="L10" s="143">
        <v>14</v>
      </c>
      <c r="M10" s="143">
        <v>16</v>
      </c>
      <c r="N10" s="143">
        <v>17</v>
      </c>
      <c r="O10" s="143">
        <v>18</v>
      </c>
      <c r="P10" s="143">
        <v>19</v>
      </c>
      <c r="Q10" s="143">
        <v>21</v>
      </c>
      <c r="R10" s="143">
        <v>22</v>
      </c>
      <c r="S10" s="143">
        <v>18</v>
      </c>
      <c r="T10" s="143">
        <v>19</v>
      </c>
      <c r="U10" s="143">
        <v>21</v>
      </c>
      <c r="V10" s="143">
        <v>22</v>
      </c>
    </row>
    <row r="11" spans="1:22" ht="16.5">
      <c r="A11" s="143" t="s">
        <v>57</v>
      </c>
      <c r="B11" s="144" t="s">
        <v>147</v>
      </c>
      <c r="C11" s="144">
        <v>139.4866</v>
      </c>
      <c r="D11" s="144"/>
      <c r="E11" s="144"/>
      <c r="F11" s="144">
        <v>85.5747</v>
      </c>
      <c r="G11" s="144">
        <v>150.335</v>
      </c>
      <c r="H11" s="144"/>
      <c r="I11" s="144"/>
      <c r="J11" s="144">
        <v>78.6903</v>
      </c>
      <c r="K11" s="144">
        <v>149.1288</v>
      </c>
      <c r="L11" s="144"/>
      <c r="M11" s="144"/>
      <c r="N11" s="145">
        <v>77.29</v>
      </c>
      <c r="O11" s="146">
        <f>O26+O24+O22</f>
        <v>149.047</v>
      </c>
      <c r="P11" s="144"/>
      <c r="Q11" s="144"/>
      <c r="R11" s="145">
        <f>R26+R24+R22</f>
        <v>77.212</v>
      </c>
      <c r="S11" s="146">
        <f>S26+S24+S22</f>
        <v>148.97299999999998</v>
      </c>
      <c r="T11" s="144"/>
      <c r="U11" s="144"/>
      <c r="V11" s="145">
        <f>V26+V24+V22</f>
        <v>77.149</v>
      </c>
    </row>
    <row r="12" spans="1:22" ht="16.5">
      <c r="A12" s="143" t="s">
        <v>35</v>
      </c>
      <c r="B12" s="144" t="s">
        <v>36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</row>
    <row r="13" spans="1:22" ht="16.5">
      <c r="A13" s="143"/>
      <c r="B13" s="144" t="s">
        <v>37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</row>
    <row r="14" spans="1:22" ht="16.5">
      <c r="A14" s="143"/>
      <c r="B14" s="144" t="s">
        <v>31</v>
      </c>
      <c r="C14" s="144"/>
      <c r="D14" s="144">
        <v>0.8369</v>
      </c>
      <c r="E14" s="144"/>
      <c r="F14" s="144"/>
      <c r="G14" s="144"/>
      <c r="H14" s="144">
        <v>0.902</v>
      </c>
      <c r="I14" s="144"/>
      <c r="J14" s="144"/>
      <c r="K14" s="144"/>
      <c r="L14" s="144">
        <v>1.2044</v>
      </c>
      <c r="M14" s="144"/>
      <c r="N14" s="144"/>
      <c r="O14" s="144"/>
      <c r="P14" s="144">
        <v>1.207</v>
      </c>
      <c r="Q14" s="144"/>
      <c r="R14" s="144"/>
      <c r="S14" s="144"/>
      <c r="T14" s="144">
        <v>1.206</v>
      </c>
      <c r="U14" s="144"/>
      <c r="V14" s="144"/>
    </row>
    <row r="15" spans="1:22" ht="16.5">
      <c r="A15" s="143"/>
      <c r="B15" s="144" t="s">
        <v>32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</row>
    <row r="16" spans="1:22" ht="16.5">
      <c r="A16" s="143"/>
      <c r="B16" s="144" t="s">
        <v>38</v>
      </c>
      <c r="C16" s="144"/>
      <c r="D16" s="144"/>
      <c r="E16" s="144"/>
      <c r="F16" s="144"/>
      <c r="G16" s="144"/>
      <c r="H16" s="144"/>
      <c r="I16" s="144">
        <f>G11-H14</f>
        <v>149.43300000000002</v>
      </c>
      <c r="J16" s="144"/>
      <c r="K16" s="144"/>
      <c r="L16" s="144"/>
      <c r="M16" s="144">
        <f>K11-L14</f>
        <v>147.92440000000002</v>
      </c>
      <c r="N16" s="144"/>
      <c r="O16" s="144"/>
      <c r="P16" s="144"/>
      <c r="Q16" s="146">
        <f>O11-P14</f>
        <v>147.84</v>
      </c>
      <c r="R16" s="144"/>
      <c r="S16" s="144"/>
      <c r="T16" s="144"/>
      <c r="U16" s="144">
        <f>S11-T14</f>
        <v>147.767</v>
      </c>
      <c r="V16" s="144"/>
    </row>
    <row r="17" spans="1:22" ht="16.5">
      <c r="A17" s="143" t="s">
        <v>39</v>
      </c>
      <c r="B17" s="144" t="s">
        <v>40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</row>
    <row r="18" spans="1:22" ht="16.5">
      <c r="A18" s="147" t="s">
        <v>41</v>
      </c>
      <c r="B18" s="145" t="s">
        <v>43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</row>
    <row r="19" spans="1:22" ht="16.5">
      <c r="A19" s="142"/>
      <c r="B19" s="148" t="s">
        <v>42</v>
      </c>
      <c r="C19" s="148"/>
      <c r="D19" s="149"/>
      <c r="E19" s="148"/>
      <c r="F19" s="148"/>
      <c r="G19" s="149"/>
      <c r="H19" s="149"/>
      <c r="I19" s="148"/>
      <c r="J19" s="148"/>
      <c r="K19" s="148"/>
      <c r="L19" s="149"/>
      <c r="M19" s="148"/>
      <c r="N19" s="148"/>
      <c r="O19" s="148"/>
      <c r="P19" s="149"/>
      <c r="Q19" s="148"/>
      <c r="R19" s="148"/>
      <c r="S19" s="148"/>
      <c r="T19" s="149"/>
      <c r="U19" s="148"/>
      <c r="V19" s="148"/>
    </row>
    <row r="20" spans="1:22" ht="16.5">
      <c r="A20" s="150" t="s">
        <v>44</v>
      </c>
      <c r="B20" s="145" t="s">
        <v>45</v>
      </c>
      <c r="C20" s="151">
        <f>C26+C24+C22</f>
        <v>139.4866</v>
      </c>
      <c r="D20" s="145">
        <v>0.8369</v>
      </c>
      <c r="E20" s="145">
        <f>E22+E24+E26</f>
        <v>53.075</v>
      </c>
      <c r="F20" s="151">
        <f>F22+F24+F26</f>
        <v>85.5747</v>
      </c>
      <c r="G20" s="145">
        <v>150.335</v>
      </c>
      <c r="H20" s="152">
        <v>0.902</v>
      </c>
      <c r="I20" s="153">
        <f>I22+I24+I26</f>
        <v>73.678</v>
      </c>
      <c r="J20" s="153">
        <f>J22+J24+J26</f>
        <v>75.755</v>
      </c>
      <c r="K20" s="154">
        <f>K26+K24+K22</f>
        <v>149.12879999999998</v>
      </c>
      <c r="L20" s="145">
        <v>1.2044</v>
      </c>
      <c r="M20" s="145">
        <f>M22+M24+M26</f>
        <v>70.6344</v>
      </c>
      <c r="N20" s="155">
        <f>N22+N24+N26</f>
        <v>77.29</v>
      </c>
      <c r="O20" s="156">
        <f>O26+O24+O22</f>
        <v>149.047</v>
      </c>
      <c r="P20" s="145"/>
      <c r="Q20" s="145"/>
      <c r="R20" s="145">
        <f>R26+R24+R22</f>
        <v>77.212</v>
      </c>
      <c r="S20" s="156">
        <f>S26+S24+S22</f>
        <v>148.97299999999998</v>
      </c>
      <c r="T20" s="145"/>
      <c r="U20" s="145"/>
      <c r="V20" s="145">
        <f>V26+V24+V22</f>
        <v>77.149</v>
      </c>
    </row>
    <row r="21" spans="1:22" ht="16.5">
      <c r="A21" s="142"/>
      <c r="B21" s="148" t="s">
        <v>46</v>
      </c>
      <c r="C21" s="157"/>
      <c r="D21" s="148"/>
      <c r="E21" s="148"/>
      <c r="F21" s="157"/>
      <c r="G21" s="148"/>
      <c r="H21" s="158"/>
      <c r="I21" s="148"/>
      <c r="J21" s="148"/>
      <c r="K21" s="157"/>
      <c r="L21" s="148"/>
      <c r="M21" s="148"/>
      <c r="N21" s="148"/>
      <c r="O21" s="157"/>
      <c r="P21" s="148"/>
      <c r="Q21" s="148"/>
      <c r="R21" s="148"/>
      <c r="S21" s="157"/>
      <c r="T21" s="148"/>
      <c r="U21" s="148"/>
      <c r="V21" s="148"/>
    </row>
    <row r="22" spans="1:22" ht="16.5">
      <c r="A22" s="143" t="s">
        <v>47</v>
      </c>
      <c r="B22" s="144" t="s">
        <v>48</v>
      </c>
      <c r="C22" s="144">
        <v>11.7866</v>
      </c>
      <c r="D22" s="144">
        <v>0.8369</v>
      </c>
      <c r="E22" s="144">
        <v>9.415</v>
      </c>
      <c r="F22" s="144">
        <v>1.5347</v>
      </c>
      <c r="G22" s="148">
        <f>H22+I22+J22</f>
        <v>19.639</v>
      </c>
      <c r="H22" s="144">
        <v>0.902</v>
      </c>
      <c r="I22" s="144">
        <v>8.105</v>
      </c>
      <c r="J22" s="144">
        <v>10.632</v>
      </c>
      <c r="K22" s="159">
        <f>L22+M22+N22</f>
        <v>12.5418</v>
      </c>
      <c r="L22" s="159">
        <v>1.2044</v>
      </c>
      <c r="M22" s="144">
        <v>9.1164</v>
      </c>
      <c r="N22" s="144">
        <v>2.221</v>
      </c>
      <c r="O22" s="144">
        <v>12.46</v>
      </c>
      <c r="P22" s="146">
        <v>1.207</v>
      </c>
      <c r="Q22" s="144">
        <v>9.11</v>
      </c>
      <c r="R22" s="144">
        <v>2.143</v>
      </c>
      <c r="S22" s="144">
        <v>12.386</v>
      </c>
      <c r="T22" s="146">
        <v>1.206</v>
      </c>
      <c r="U22" s="144">
        <v>9.1</v>
      </c>
      <c r="V22" s="144">
        <v>2.08</v>
      </c>
    </row>
    <row r="23" spans="1:22" ht="16.5">
      <c r="A23" s="143"/>
      <c r="B23" s="144" t="s">
        <v>49</v>
      </c>
      <c r="C23" s="160">
        <f>C22/C20*100</f>
        <v>8.449987310609048</v>
      </c>
      <c r="D23" s="160">
        <f>D22/C20*100</f>
        <v>0.5999859484710358</v>
      </c>
      <c r="E23" s="160">
        <f>E22/C20*100</f>
        <v>6.749752305956271</v>
      </c>
      <c r="F23" s="160">
        <f>F22/C20*100</f>
        <v>1.1002490561817406</v>
      </c>
      <c r="G23" s="161">
        <f>G22/G20*100</f>
        <v>13.063491535570556</v>
      </c>
      <c r="H23" s="161">
        <f>H22/G20*100</f>
        <v>0.5999933481890445</v>
      </c>
      <c r="I23" s="161">
        <f>I22/G20*100</f>
        <v>5.391292779459208</v>
      </c>
      <c r="J23" s="161">
        <f>J22/G20*100</f>
        <v>7.072205407922307</v>
      </c>
      <c r="K23" s="160">
        <f>K22/K20*100</f>
        <v>8.410045544522589</v>
      </c>
      <c r="L23" s="160">
        <f>L22/K20*100</f>
        <v>0.8076240136043473</v>
      </c>
      <c r="M23" s="160">
        <f>M22/M16*100</f>
        <v>6.16287779433278</v>
      </c>
      <c r="N23" s="160">
        <v>1.44</v>
      </c>
      <c r="O23" s="160">
        <f>O22/O20*100</f>
        <v>8.359779130073065</v>
      </c>
      <c r="P23" s="160">
        <f>P22/O20*100</f>
        <v>0.809811670144317</v>
      </c>
      <c r="Q23" s="160">
        <f>Q22/Q16*100</f>
        <v>6.162067099567099</v>
      </c>
      <c r="R23" s="160">
        <v>1.39</v>
      </c>
      <c r="S23" s="160">
        <f>S22/S20*100</f>
        <v>8.31425828841468</v>
      </c>
      <c r="T23" s="160">
        <f>T22/S20*100</f>
        <v>0.8095426688057569</v>
      </c>
      <c r="U23" s="160">
        <f>U22/U16*100</f>
        <v>6.158343879215251</v>
      </c>
      <c r="V23" s="160">
        <v>1.34</v>
      </c>
    </row>
    <row r="24" spans="1:22" ht="16.5">
      <c r="A24" s="147" t="s">
        <v>50</v>
      </c>
      <c r="B24" s="145" t="s">
        <v>51</v>
      </c>
      <c r="C24" s="145">
        <v>13.15</v>
      </c>
      <c r="D24" s="145"/>
      <c r="E24" s="145">
        <v>5.2</v>
      </c>
      <c r="F24" s="145">
        <v>7.95</v>
      </c>
      <c r="G24" s="145">
        <f>I24+J24</f>
        <v>10.210999999999999</v>
      </c>
      <c r="H24" s="145"/>
      <c r="I24" s="145">
        <v>4.792</v>
      </c>
      <c r="J24" s="145">
        <v>5.419</v>
      </c>
      <c r="K24" s="145">
        <f>M24+N24</f>
        <v>12.587</v>
      </c>
      <c r="L24" s="145"/>
      <c r="M24" s="145">
        <v>6.168</v>
      </c>
      <c r="N24" s="145">
        <v>6.419</v>
      </c>
      <c r="O24" s="145">
        <v>12.587</v>
      </c>
      <c r="P24" s="145"/>
      <c r="Q24" s="145">
        <v>6.168</v>
      </c>
      <c r="R24" s="145">
        <v>6.419</v>
      </c>
      <c r="S24" s="145">
        <v>12.587</v>
      </c>
      <c r="T24" s="145"/>
      <c r="U24" s="145">
        <v>6.168</v>
      </c>
      <c r="V24" s="145">
        <v>6.419</v>
      </c>
    </row>
    <row r="25" spans="1:22" ht="16.5">
      <c r="A25" s="142"/>
      <c r="B25" s="148" t="s">
        <v>52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2" ht="16.5">
      <c r="A26" s="143" t="s">
        <v>53</v>
      </c>
      <c r="B26" s="144" t="s">
        <v>54</v>
      </c>
      <c r="C26" s="144">
        <f>E26+F26</f>
        <v>114.55000000000001</v>
      </c>
      <c r="D26" s="144"/>
      <c r="E26" s="144">
        <v>38.46</v>
      </c>
      <c r="F26" s="144">
        <v>76.09</v>
      </c>
      <c r="G26" s="159">
        <f>I26+J26</f>
        <v>120.485</v>
      </c>
      <c r="H26" s="144"/>
      <c r="I26" s="144">
        <v>60.781</v>
      </c>
      <c r="J26" s="144">
        <v>59.704</v>
      </c>
      <c r="K26" s="160">
        <f>M26+N26</f>
        <v>124</v>
      </c>
      <c r="L26" s="144"/>
      <c r="M26" s="144">
        <v>55.35</v>
      </c>
      <c r="N26" s="144">
        <v>68.65</v>
      </c>
      <c r="O26" s="160">
        <f>Q26+R26</f>
        <v>124</v>
      </c>
      <c r="P26" s="144"/>
      <c r="Q26" s="144">
        <v>55.35</v>
      </c>
      <c r="R26" s="144">
        <v>68.65</v>
      </c>
      <c r="S26" s="160">
        <f>U26+V26</f>
        <v>124</v>
      </c>
      <c r="T26" s="144"/>
      <c r="U26" s="144">
        <v>55.35</v>
      </c>
      <c r="V26" s="144">
        <v>68.65</v>
      </c>
    </row>
    <row r="27" spans="1:22" s="29" customFormat="1" ht="16.5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4"/>
      <c r="T27" s="164"/>
      <c r="U27" s="164"/>
      <c r="V27" s="164"/>
    </row>
    <row r="28" spans="1:22" s="29" customFormat="1" ht="16.5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4"/>
      <c r="T28" s="164"/>
      <c r="U28" s="164"/>
      <c r="V28" s="164"/>
    </row>
    <row r="29" spans="1:22" s="29" customFormat="1" ht="16.5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4"/>
      <c r="T29" s="164"/>
      <c r="U29" s="164"/>
      <c r="V29" s="164"/>
    </row>
    <row r="30" spans="1:22" s="29" customFormat="1" ht="16.5">
      <c r="A30" s="162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4"/>
      <c r="T30" s="164"/>
      <c r="U30" s="164"/>
      <c r="V30" s="164"/>
    </row>
    <row r="31" spans="1:22" s="29" customFormat="1" ht="16.5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4"/>
      <c r="T31" s="164"/>
      <c r="U31" s="164"/>
      <c r="V31" s="164"/>
    </row>
    <row r="32" spans="1:22" s="29" customFormat="1" ht="16.5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 t="s">
        <v>188</v>
      </c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2" s="29" customFormat="1" ht="16.5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4"/>
      <c r="T33" s="164"/>
      <c r="U33" s="164"/>
      <c r="V33" s="164"/>
    </row>
    <row r="34" spans="1:22" ht="14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</sheetData>
  <mergeCells count="8">
    <mergeCell ref="S8:V8"/>
    <mergeCell ref="A3:R3"/>
    <mergeCell ref="K8:N8"/>
    <mergeCell ref="C8:F8"/>
    <mergeCell ref="G8:J8"/>
    <mergeCell ref="O8:R8"/>
    <mergeCell ref="A8:A9"/>
    <mergeCell ref="B8:B9"/>
  </mergeCells>
  <printOptions/>
  <pageMargins left="0.5" right="0" top="0.3937007874015748" bottom="0.3937007874015748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zoomScale="75" zoomScaleNormal="75" workbookViewId="0" topLeftCell="B1">
      <selection activeCell="O39" sqref="O39"/>
    </sheetView>
  </sheetViews>
  <sheetFormatPr defaultColWidth="9.00390625" defaultRowHeight="12.75"/>
  <cols>
    <col min="1" max="1" width="5.00390625" style="0" customWidth="1"/>
    <col min="2" max="2" width="34.25390625" style="0" bestFit="1" customWidth="1"/>
    <col min="3" max="3" width="9.25390625" style="0" bestFit="1" customWidth="1"/>
    <col min="4" max="4" width="7.00390625" style="0" bestFit="1" customWidth="1"/>
    <col min="5" max="5" width="9.25390625" style="0" bestFit="1" customWidth="1"/>
    <col min="6" max="6" width="8.125" style="0" bestFit="1" customWidth="1"/>
    <col min="7" max="7" width="9.25390625" style="0" bestFit="1" customWidth="1"/>
    <col min="8" max="8" width="7.00390625" style="0" bestFit="1" customWidth="1"/>
    <col min="9" max="9" width="11.125" style="0" bestFit="1" customWidth="1"/>
    <col min="10" max="10" width="9.25390625" style="0" bestFit="1" customWidth="1"/>
    <col min="11" max="11" width="10.625" style="0" bestFit="1" customWidth="1"/>
    <col min="12" max="12" width="7.00390625" style="0" bestFit="1" customWidth="1"/>
    <col min="13" max="13" width="9.25390625" style="0" bestFit="1" customWidth="1"/>
    <col min="14" max="14" width="8.125" style="0" bestFit="1" customWidth="1"/>
    <col min="15" max="15" width="9.875" style="0" bestFit="1" customWidth="1"/>
    <col min="16" max="16" width="7.00390625" style="0" customWidth="1"/>
    <col min="17" max="17" width="9.875" style="0" bestFit="1" customWidth="1"/>
    <col min="18" max="18" width="7.00390625" style="0" bestFit="1" customWidth="1"/>
    <col min="19" max="19" width="9.875" style="0" bestFit="1" customWidth="1"/>
    <col min="20" max="20" width="7.00390625" style="0" bestFit="1" customWidth="1"/>
    <col min="21" max="21" width="7.625" style="0" bestFit="1" customWidth="1"/>
    <col min="22" max="22" width="8.125" style="0" bestFit="1" customWidth="1"/>
  </cols>
  <sheetData>
    <row r="1" spans="1:23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1:23" ht="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1:23" ht="15">
      <c r="A3" s="212" t="s">
        <v>67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65"/>
      <c r="T3" s="165"/>
      <c r="U3" s="165"/>
      <c r="V3" s="165"/>
      <c r="W3" s="165"/>
    </row>
    <row r="4" spans="1:23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65"/>
      <c r="T4" s="165"/>
      <c r="U4" s="165"/>
      <c r="V4" s="165"/>
      <c r="W4" s="165"/>
    </row>
    <row r="5" spans="1:23" ht="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165"/>
      <c r="T5" s="165"/>
      <c r="U5" s="165"/>
      <c r="V5" s="165"/>
      <c r="W5" s="165"/>
    </row>
    <row r="6" spans="1:23" ht="1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223"/>
      <c r="R6" s="223"/>
      <c r="S6" s="165"/>
      <c r="T6" s="165"/>
      <c r="U6" s="165"/>
      <c r="V6" s="165"/>
      <c r="W6" s="165"/>
    </row>
    <row r="7" spans="1:23" ht="1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</row>
    <row r="8" spans="1:23" s="73" customFormat="1" ht="24" customHeight="1">
      <c r="A8" s="166" t="s">
        <v>29</v>
      </c>
      <c r="B8" s="167" t="s">
        <v>5</v>
      </c>
      <c r="C8" s="220" t="s">
        <v>145</v>
      </c>
      <c r="D8" s="221"/>
      <c r="E8" s="221"/>
      <c r="F8" s="222"/>
      <c r="G8" s="220" t="s">
        <v>146</v>
      </c>
      <c r="H8" s="221"/>
      <c r="I8" s="221"/>
      <c r="J8" s="222"/>
      <c r="K8" s="217" t="s">
        <v>167</v>
      </c>
      <c r="L8" s="218"/>
      <c r="M8" s="218"/>
      <c r="N8" s="219"/>
      <c r="O8" s="217" t="s">
        <v>168</v>
      </c>
      <c r="P8" s="218"/>
      <c r="Q8" s="218"/>
      <c r="R8" s="219"/>
      <c r="S8" s="217" t="s">
        <v>183</v>
      </c>
      <c r="T8" s="218"/>
      <c r="U8" s="218"/>
      <c r="V8" s="219"/>
      <c r="W8" s="168"/>
    </row>
    <row r="9" spans="1:23" ht="15">
      <c r="A9" s="169"/>
      <c r="B9" s="169"/>
      <c r="C9" s="170" t="s">
        <v>30</v>
      </c>
      <c r="D9" s="170" t="s">
        <v>31</v>
      </c>
      <c r="E9" s="170" t="s">
        <v>33</v>
      </c>
      <c r="F9" s="170" t="s">
        <v>34</v>
      </c>
      <c r="G9" s="170" t="s">
        <v>30</v>
      </c>
      <c r="H9" s="170" t="s">
        <v>31</v>
      </c>
      <c r="I9" s="170" t="s">
        <v>33</v>
      </c>
      <c r="J9" s="170" t="s">
        <v>34</v>
      </c>
      <c r="K9" s="170" t="s">
        <v>30</v>
      </c>
      <c r="L9" s="170" t="s">
        <v>31</v>
      </c>
      <c r="M9" s="170" t="s">
        <v>33</v>
      </c>
      <c r="N9" s="170" t="s">
        <v>34</v>
      </c>
      <c r="O9" s="170" t="s">
        <v>30</v>
      </c>
      <c r="P9" s="170" t="s">
        <v>31</v>
      </c>
      <c r="Q9" s="170" t="s">
        <v>33</v>
      </c>
      <c r="R9" s="170" t="s">
        <v>34</v>
      </c>
      <c r="S9" s="170" t="s">
        <v>30</v>
      </c>
      <c r="T9" s="170" t="s">
        <v>31</v>
      </c>
      <c r="U9" s="170" t="s">
        <v>33</v>
      </c>
      <c r="V9" s="170" t="s">
        <v>34</v>
      </c>
      <c r="W9" s="165"/>
    </row>
    <row r="10" spans="1:23" ht="15">
      <c r="A10" s="171">
        <v>1</v>
      </c>
      <c r="B10" s="171">
        <v>2</v>
      </c>
      <c r="C10" s="171">
        <v>3</v>
      </c>
      <c r="D10" s="171">
        <v>4</v>
      </c>
      <c r="E10" s="171">
        <v>6</v>
      </c>
      <c r="F10" s="171">
        <v>7</v>
      </c>
      <c r="G10" s="171">
        <v>8</v>
      </c>
      <c r="H10" s="171">
        <v>9</v>
      </c>
      <c r="I10" s="171">
        <v>11</v>
      </c>
      <c r="J10" s="171">
        <v>12</v>
      </c>
      <c r="K10" s="171">
        <v>13</v>
      </c>
      <c r="L10" s="171">
        <v>14</v>
      </c>
      <c r="M10" s="171">
        <v>16</v>
      </c>
      <c r="N10" s="171">
        <v>17</v>
      </c>
      <c r="O10" s="171">
        <v>18</v>
      </c>
      <c r="P10" s="171">
        <v>19</v>
      </c>
      <c r="Q10" s="171">
        <v>21</v>
      </c>
      <c r="R10" s="171">
        <v>22</v>
      </c>
      <c r="S10" s="171">
        <v>18</v>
      </c>
      <c r="T10" s="171">
        <v>19</v>
      </c>
      <c r="U10" s="171">
        <v>21</v>
      </c>
      <c r="V10" s="171">
        <v>22</v>
      </c>
      <c r="W10" s="165"/>
    </row>
    <row r="11" spans="1:23" ht="15">
      <c r="A11" s="171" t="s">
        <v>57</v>
      </c>
      <c r="B11" s="172" t="s">
        <v>147</v>
      </c>
      <c r="C11" s="172">
        <v>125.123</v>
      </c>
      <c r="D11" s="172"/>
      <c r="E11" s="172"/>
      <c r="F11" s="172">
        <v>77.466</v>
      </c>
      <c r="G11" s="173">
        <v>133.223</v>
      </c>
      <c r="H11" s="172"/>
      <c r="I11" s="172"/>
      <c r="J11" s="172">
        <v>73.5406</v>
      </c>
      <c r="K11" s="172">
        <v>135.386</v>
      </c>
      <c r="L11" s="172"/>
      <c r="M11" s="172"/>
      <c r="N11" s="172">
        <v>70.667</v>
      </c>
      <c r="O11" s="174">
        <f>O26+O22</f>
        <v>135.312</v>
      </c>
      <c r="P11" s="172"/>
      <c r="Q11" s="172"/>
      <c r="R11" s="175">
        <f>R26+R22</f>
        <v>70.60000000000001</v>
      </c>
      <c r="S11" s="174">
        <f>S26+S22</f>
        <v>135.245</v>
      </c>
      <c r="T11" s="172"/>
      <c r="U11" s="172"/>
      <c r="V11" s="172">
        <v>70.536</v>
      </c>
      <c r="W11" s="165"/>
    </row>
    <row r="12" spans="1:23" ht="15">
      <c r="A12" s="171" t="s">
        <v>35</v>
      </c>
      <c r="B12" s="172" t="s">
        <v>36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65"/>
    </row>
    <row r="13" spans="1:23" ht="15">
      <c r="A13" s="171"/>
      <c r="B13" s="172" t="s">
        <v>37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65"/>
    </row>
    <row r="14" spans="1:23" ht="15">
      <c r="A14" s="171"/>
      <c r="B14" s="172" t="s">
        <v>31</v>
      </c>
      <c r="C14" s="172"/>
      <c r="D14" s="173">
        <v>0.751</v>
      </c>
      <c r="E14" s="172"/>
      <c r="F14" s="172"/>
      <c r="G14" s="172"/>
      <c r="H14" s="173">
        <v>0.861</v>
      </c>
      <c r="I14" s="172"/>
      <c r="J14" s="172"/>
      <c r="K14" s="172"/>
      <c r="L14" s="172">
        <v>1.097</v>
      </c>
      <c r="M14" s="172"/>
      <c r="N14" s="172"/>
      <c r="O14" s="172"/>
      <c r="P14" s="172">
        <v>1.096</v>
      </c>
      <c r="Q14" s="172"/>
      <c r="R14" s="172"/>
      <c r="S14" s="172"/>
      <c r="T14" s="172">
        <v>1.095</v>
      </c>
      <c r="U14" s="172"/>
      <c r="V14" s="172"/>
      <c r="W14" s="165"/>
    </row>
    <row r="15" spans="1:23" ht="15">
      <c r="A15" s="171"/>
      <c r="B15" s="172" t="s">
        <v>32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65"/>
    </row>
    <row r="16" spans="1:23" ht="15">
      <c r="A16" s="171"/>
      <c r="B16" s="172" t="s">
        <v>38</v>
      </c>
      <c r="C16" s="172"/>
      <c r="D16" s="172"/>
      <c r="E16" s="172">
        <f>C11-D14</f>
        <v>124.372</v>
      </c>
      <c r="F16" s="172"/>
      <c r="G16" s="172"/>
      <c r="H16" s="172"/>
      <c r="I16" s="176">
        <f>G11-H14</f>
        <v>132.36200000000002</v>
      </c>
      <c r="J16" s="172"/>
      <c r="K16" s="172"/>
      <c r="L16" s="172"/>
      <c r="M16" s="172">
        <f>K11-L14</f>
        <v>134.289</v>
      </c>
      <c r="N16" s="172"/>
      <c r="O16" s="172"/>
      <c r="P16" s="172"/>
      <c r="Q16" s="174">
        <f>O11-P14</f>
        <v>134.216</v>
      </c>
      <c r="R16" s="172"/>
      <c r="S16" s="172"/>
      <c r="T16" s="172"/>
      <c r="U16" s="175">
        <f>S11-T14</f>
        <v>134.15</v>
      </c>
      <c r="V16" s="172"/>
      <c r="W16" s="165"/>
    </row>
    <row r="17" spans="1:23" ht="15">
      <c r="A17" s="171" t="s">
        <v>39</v>
      </c>
      <c r="B17" s="172" t="s">
        <v>40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65"/>
    </row>
    <row r="18" spans="1:23" ht="15">
      <c r="A18" s="177" t="s">
        <v>41</v>
      </c>
      <c r="B18" s="173" t="s">
        <v>43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65"/>
    </row>
    <row r="19" spans="1:23" ht="15">
      <c r="A19" s="170"/>
      <c r="B19" s="169" t="s">
        <v>42</v>
      </c>
      <c r="C19" s="169"/>
      <c r="D19" s="17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5"/>
    </row>
    <row r="20" spans="1:23" ht="15">
      <c r="A20" s="179" t="s">
        <v>44</v>
      </c>
      <c r="B20" s="173" t="s">
        <v>45</v>
      </c>
      <c r="C20" s="180">
        <f>C22+C26</f>
        <v>125.12300000000002</v>
      </c>
      <c r="D20" s="173">
        <v>0.751</v>
      </c>
      <c r="E20" s="173">
        <f>E22+E26</f>
        <v>46.906</v>
      </c>
      <c r="F20" s="173">
        <f>F22+F26</f>
        <v>77.46600000000001</v>
      </c>
      <c r="G20" s="173">
        <f>G26+G22</f>
        <v>133.223</v>
      </c>
      <c r="H20" s="173">
        <v>0.861</v>
      </c>
      <c r="I20" s="173">
        <f>I26+I22</f>
        <v>68.374</v>
      </c>
      <c r="J20" s="173">
        <f>J26+J22</f>
        <v>63.988</v>
      </c>
      <c r="K20" s="181">
        <f>K22+K26</f>
        <v>135.386</v>
      </c>
      <c r="L20" s="173">
        <v>1.097</v>
      </c>
      <c r="M20" s="181">
        <f>M22+M26</f>
        <v>63.622</v>
      </c>
      <c r="N20" s="181">
        <f>N22+N26</f>
        <v>70.667</v>
      </c>
      <c r="O20" s="181">
        <v>135.312</v>
      </c>
      <c r="P20" s="173"/>
      <c r="Q20" s="181"/>
      <c r="R20" s="182"/>
      <c r="S20" s="181">
        <f>S26+S22</f>
        <v>135.245</v>
      </c>
      <c r="T20" s="173"/>
      <c r="U20" s="181"/>
      <c r="V20" s="182"/>
      <c r="W20" s="165"/>
    </row>
    <row r="21" spans="1:23" ht="15">
      <c r="A21" s="170"/>
      <c r="B21" s="169" t="s">
        <v>46</v>
      </c>
      <c r="C21" s="183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5"/>
    </row>
    <row r="22" spans="1:23" ht="15">
      <c r="A22" s="171" t="s">
        <v>47</v>
      </c>
      <c r="B22" s="172" t="s">
        <v>48</v>
      </c>
      <c r="C22" s="172">
        <v>10.573</v>
      </c>
      <c r="D22" s="172">
        <v>0.751</v>
      </c>
      <c r="E22" s="172">
        <v>8.446</v>
      </c>
      <c r="F22" s="172">
        <v>1.376</v>
      </c>
      <c r="G22" s="172">
        <v>12.738</v>
      </c>
      <c r="H22" s="172">
        <v>0.861</v>
      </c>
      <c r="I22" s="172">
        <v>7.593</v>
      </c>
      <c r="J22" s="172">
        <f>G22-H22-I22</f>
        <v>4.283999999999999</v>
      </c>
      <c r="K22" s="172">
        <v>11.386</v>
      </c>
      <c r="L22" s="172">
        <v>1.097</v>
      </c>
      <c r="M22" s="172">
        <v>8.272</v>
      </c>
      <c r="N22" s="172">
        <v>2.017</v>
      </c>
      <c r="O22" s="172">
        <v>11.312</v>
      </c>
      <c r="P22" s="173">
        <v>1.096</v>
      </c>
      <c r="Q22" s="181">
        <v>8.268</v>
      </c>
      <c r="R22" s="172">
        <v>1.95</v>
      </c>
      <c r="S22" s="172">
        <v>11.245</v>
      </c>
      <c r="T22" s="173">
        <v>1.095</v>
      </c>
      <c r="U22" s="181">
        <v>8.264</v>
      </c>
      <c r="V22" s="172">
        <v>1.886</v>
      </c>
      <c r="W22" s="165"/>
    </row>
    <row r="23" spans="1:23" ht="15">
      <c r="A23" s="171"/>
      <c r="B23" s="172" t="s">
        <v>49</v>
      </c>
      <c r="C23" s="175">
        <f>C22/C20*100</f>
        <v>8.450085116245614</v>
      </c>
      <c r="D23" s="175">
        <f>D22/C20*100</f>
        <v>0.6002093939563469</v>
      </c>
      <c r="E23" s="175">
        <f>E22/C20*100</f>
        <v>6.7501578446808335</v>
      </c>
      <c r="F23" s="175">
        <f>F22/C20*100</f>
        <v>1.099717877608433</v>
      </c>
      <c r="G23" s="175">
        <f>G22/G20*100</f>
        <v>9.561412068486671</v>
      </c>
      <c r="H23" s="175">
        <f>H22/G20*100</f>
        <v>0.6462848006725564</v>
      </c>
      <c r="I23" s="175">
        <f>I22/G20*100</f>
        <v>5.699466308370176</v>
      </c>
      <c r="J23" s="175">
        <f>J22/G20*100</f>
        <v>3.215660959443939</v>
      </c>
      <c r="K23" s="175">
        <f>K22/K20*100</f>
        <v>8.410027624717474</v>
      </c>
      <c r="L23" s="175">
        <f>L22/K20*100</f>
        <v>0.8102758039974591</v>
      </c>
      <c r="M23" s="175">
        <f>M22/M16*100</f>
        <v>6.159849280283568</v>
      </c>
      <c r="N23" s="175">
        <v>1.44</v>
      </c>
      <c r="O23" s="175">
        <f>O22/O20*100</f>
        <v>8.359938512474873</v>
      </c>
      <c r="P23" s="175">
        <f>P22/O20*100</f>
        <v>0.809979898309093</v>
      </c>
      <c r="Q23" s="175">
        <f>Q22/Q16*100</f>
        <v>6.160219347916791</v>
      </c>
      <c r="R23" s="175">
        <f>O23-P23-Q23</f>
        <v>1.3897392662489887</v>
      </c>
      <c r="S23" s="175">
        <f>S22/S20*100</f>
        <v>8.314540278753373</v>
      </c>
      <c r="T23" s="175">
        <f>T22/S20*100</f>
        <v>0.8096417612481052</v>
      </c>
      <c r="U23" s="175">
        <f>U22/U16*100</f>
        <v>6.1602683563175535</v>
      </c>
      <c r="V23" s="175">
        <f>S23-T23-U23</f>
        <v>1.3446301611877143</v>
      </c>
      <c r="W23" s="165"/>
    </row>
    <row r="24" spans="1:23" ht="15">
      <c r="A24" s="177" t="s">
        <v>50</v>
      </c>
      <c r="B24" s="173" t="s">
        <v>148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65"/>
    </row>
    <row r="25" spans="1:23" ht="15">
      <c r="A25" s="170"/>
      <c r="B25" s="169" t="s">
        <v>52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5"/>
    </row>
    <row r="26" spans="1:23" ht="15">
      <c r="A26" s="171" t="s">
        <v>53</v>
      </c>
      <c r="B26" s="172" t="s">
        <v>54</v>
      </c>
      <c r="C26" s="172">
        <f>E26+F26</f>
        <v>114.55000000000001</v>
      </c>
      <c r="D26" s="172"/>
      <c r="E26" s="172">
        <v>38.46</v>
      </c>
      <c r="F26" s="172">
        <v>76.09</v>
      </c>
      <c r="G26" s="172">
        <f>I26+J26</f>
        <v>120.485</v>
      </c>
      <c r="H26" s="172"/>
      <c r="I26" s="172">
        <v>60.781</v>
      </c>
      <c r="J26" s="172">
        <v>59.704</v>
      </c>
      <c r="K26" s="175">
        <f>M26+N26</f>
        <v>124</v>
      </c>
      <c r="L26" s="172"/>
      <c r="M26" s="172">
        <v>55.35</v>
      </c>
      <c r="N26" s="172">
        <v>68.65</v>
      </c>
      <c r="O26" s="175">
        <f>Q26+R26</f>
        <v>124</v>
      </c>
      <c r="P26" s="172"/>
      <c r="Q26" s="172">
        <v>55.35</v>
      </c>
      <c r="R26" s="172">
        <v>68.65</v>
      </c>
      <c r="S26" s="175">
        <f>U26+V26</f>
        <v>124</v>
      </c>
      <c r="T26" s="172"/>
      <c r="U26" s="172">
        <v>55.35</v>
      </c>
      <c r="V26" s="172">
        <v>68.65</v>
      </c>
      <c r="W26" s="165"/>
    </row>
    <row r="27" spans="1:23" ht="15">
      <c r="A27" s="184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65"/>
      <c r="T27" s="165"/>
      <c r="U27" s="165"/>
      <c r="V27" s="165"/>
      <c r="W27" s="165"/>
    </row>
    <row r="28" spans="1:23" ht="15">
      <c r="A28" s="184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65"/>
      <c r="T28" s="165"/>
      <c r="U28" s="165"/>
      <c r="V28" s="165"/>
      <c r="W28" s="165"/>
    </row>
    <row r="29" spans="1:23" ht="15">
      <c r="A29" s="18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65"/>
      <c r="T29" s="165"/>
      <c r="U29" s="165"/>
      <c r="V29" s="165"/>
      <c r="W29" s="165"/>
    </row>
    <row r="30" spans="1:23" ht="15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65"/>
      <c r="T30" s="165"/>
      <c r="U30" s="165"/>
      <c r="V30" s="165"/>
      <c r="W30" s="165"/>
    </row>
    <row r="31" spans="1:23" ht="15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65"/>
      <c r="T31" s="165"/>
      <c r="U31" s="165"/>
      <c r="V31" s="165"/>
      <c r="W31" s="165"/>
    </row>
    <row r="32" spans="1:23" ht="15">
      <c r="A32" s="184"/>
      <c r="B32" s="185"/>
      <c r="C32" s="185"/>
      <c r="D32" s="185"/>
      <c r="E32" s="185"/>
      <c r="F32" s="185"/>
      <c r="G32" s="185"/>
      <c r="H32" s="185"/>
      <c r="I32" s="185"/>
      <c r="J32" s="185" t="s">
        <v>188</v>
      </c>
      <c r="K32" s="185"/>
      <c r="L32" s="185"/>
      <c r="M32" s="185"/>
      <c r="N32" s="185"/>
      <c r="O32" s="185"/>
      <c r="P32" s="185"/>
      <c r="Q32" s="185"/>
      <c r="R32" s="165"/>
      <c r="S32" s="165"/>
      <c r="T32" s="185"/>
      <c r="U32" s="185"/>
      <c r="V32" s="165"/>
      <c r="W32" s="165"/>
    </row>
    <row r="33" spans="1:23" ht="15">
      <c r="A33" s="184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65"/>
      <c r="T33" s="165"/>
      <c r="U33" s="165"/>
      <c r="V33" s="165"/>
      <c r="W33" s="165"/>
    </row>
    <row r="34" spans="1:23" ht="1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</row>
    <row r="35" spans="1:23" ht="1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</row>
  </sheetData>
  <mergeCells count="7">
    <mergeCell ref="S8:V8"/>
    <mergeCell ref="A3:R3"/>
    <mergeCell ref="C8:F8"/>
    <mergeCell ref="G8:J8"/>
    <mergeCell ref="K8:N8"/>
    <mergeCell ref="O8:R8"/>
    <mergeCell ref="Q6:R6"/>
  </mergeCells>
  <printOptions/>
  <pageMargins left="0.7874015748031497" right="0" top="0.3937007874015748" bottom="0.3937007874015748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V32"/>
  <sheetViews>
    <sheetView zoomScale="75" zoomScaleNormal="75" workbookViewId="0" topLeftCell="A1">
      <selection activeCell="B6" sqref="B6:B7"/>
    </sheetView>
  </sheetViews>
  <sheetFormatPr defaultColWidth="9.00390625" defaultRowHeight="12.75"/>
  <cols>
    <col min="1" max="1" width="6.00390625" style="0" customWidth="1"/>
    <col min="2" max="2" width="39.125" style="0" bestFit="1" customWidth="1"/>
    <col min="3" max="3" width="8.125" style="0" bestFit="1" customWidth="1"/>
    <col min="4" max="4" width="7.00390625" style="0" bestFit="1" customWidth="1"/>
    <col min="5" max="7" width="8.125" style="0" bestFit="1" customWidth="1"/>
    <col min="8" max="8" width="7.00390625" style="0" bestFit="1" customWidth="1"/>
    <col min="9" max="11" width="8.125" style="0" bestFit="1" customWidth="1"/>
    <col min="12" max="12" width="7.00390625" style="0" bestFit="1" customWidth="1"/>
    <col min="13" max="15" width="8.125" style="0" bestFit="1" customWidth="1"/>
    <col min="16" max="16" width="7.00390625" style="0" bestFit="1" customWidth="1"/>
    <col min="17" max="19" width="8.125" style="0" bestFit="1" customWidth="1"/>
    <col min="20" max="20" width="7.00390625" style="0" bestFit="1" customWidth="1"/>
    <col min="21" max="22" width="8.125" style="0" bestFit="1" customWidth="1"/>
  </cols>
  <sheetData>
    <row r="4" spans="1:18" ht="18">
      <c r="A4" s="227" t="s">
        <v>58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ht="1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22" ht="34.5" customHeight="1">
      <c r="A6" s="228" t="s">
        <v>29</v>
      </c>
      <c r="B6" s="228" t="s">
        <v>5</v>
      </c>
      <c r="C6" s="220" t="s">
        <v>145</v>
      </c>
      <c r="D6" s="221"/>
      <c r="E6" s="221"/>
      <c r="F6" s="222"/>
      <c r="G6" s="220" t="s">
        <v>146</v>
      </c>
      <c r="H6" s="221"/>
      <c r="I6" s="221"/>
      <c r="J6" s="222"/>
      <c r="K6" s="217" t="s">
        <v>169</v>
      </c>
      <c r="L6" s="218"/>
      <c r="M6" s="218"/>
      <c r="N6" s="219"/>
      <c r="O6" s="217" t="s">
        <v>170</v>
      </c>
      <c r="P6" s="218"/>
      <c r="Q6" s="218"/>
      <c r="R6" s="219"/>
      <c r="S6" s="224" t="s">
        <v>185</v>
      </c>
      <c r="T6" s="225"/>
      <c r="U6" s="225"/>
      <c r="V6" s="226"/>
    </row>
    <row r="7" spans="1:22" ht="15">
      <c r="A7" s="229"/>
      <c r="B7" s="229"/>
      <c r="C7" s="170" t="s">
        <v>30</v>
      </c>
      <c r="D7" s="170" t="s">
        <v>31</v>
      </c>
      <c r="E7" s="170" t="s">
        <v>33</v>
      </c>
      <c r="F7" s="170" t="s">
        <v>34</v>
      </c>
      <c r="G7" s="170" t="s">
        <v>30</v>
      </c>
      <c r="H7" s="170" t="s">
        <v>31</v>
      </c>
      <c r="I7" s="170" t="s">
        <v>33</v>
      </c>
      <c r="J7" s="170" t="s">
        <v>34</v>
      </c>
      <c r="K7" s="170" t="s">
        <v>30</v>
      </c>
      <c r="L7" s="170" t="s">
        <v>31</v>
      </c>
      <c r="M7" s="170" t="s">
        <v>33</v>
      </c>
      <c r="N7" s="170" t="s">
        <v>34</v>
      </c>
      <c r="O7" s="170" t="s">
        <v>30</v>
      </c>
      <c r="P7" s="170" t="s">
        <v>31</v>
      </c>
      <c r="Q7" s="170" t="s">
        <v>33</v>
      </c>
      <c r="R7" s="170" t="s">
        <v>34</v>
      </c>
      <c r="S7" s="8" t="s">
        <v>30</v>
      </c>
      <c r="T7" s="8" t="s">
        <v>31</v>
      </c>
      <c r="U7" s="8" t="s">
        <v>33</v>
      </c>
      <c r="V7" s="8" t="s">
        <v>34</v>
      </c>
    </row>
    <row r="8" spans="1:22" ht="15">
      <c r="A8" s="171">
        <v>1</v>
      </c>
      <c r="B8" s="171">
        <v>2</v>
      </c>
      <c r="C8" s="171">
        <v>3</v>
      </c>
      <c r="D8" s="171">
        <v>4</v>
      </c>
      <c r="E8" s="171">
        <v>6</v>
      </c>
      <c r="F8" s="171">
        <v>7</v>
      </c>
      <c r="G8" s="171">
        <v>8</v>
      </c>
      <c r="H8" s="171">
        <v>9</v>
      </c>
      <c r="I8" s="171">
        <v>11</v>
      </c>
      <c r="J8" s="171">
        <v>12</v>
      </c>
      <c r="K8" s="171">
        <v>13</v>
      </c>
      <c r="L8" s="171">
        <v>14</v>
      </c>
      <c r="M8" s="171">
        <v>16</v>
      </c>
      <c r="N8" s="171">
        <v>17</v>
      </c>
      <c r="O8" s="171">
        <v>18</v>
      </c>
      <c r="P8" s="171">
        <v>19</v>
      </c>
      <c r="Q8" s="171">
        <v>21</v>
      </c>
      <c r="R8" s="171">
        <v>22</v>
      </c>
      <c r="S8" s="6">
        <v>18</v>
      </c>
      <c r="T8" s="6">
        <v>19</v>
      </c>
      <c r="U8" s="6">
        <v>21</v>
      </c>
      <c r="V8" s="6">
        <v>22</v>
      </c>
    </row>
    <row r="9" spans="1:22" ht="15">
      <c r="A9" s="171" t="s">
        <v>57</v>
      </c>
      <c r="B9" s="172" t="s">
        <v>59</v>
      </c>
      <c r="C9" s="172">
        <v>20.464</v>
      </c>
      <c r="D9" s="172"/>
      <c r="E9" s="172"/>
      <c r="F9" s="174">
        <v>12.62</v>
      </c>
      <c r="G9" s="172">
        <v>20.464</v>
      </c>
      <c r="H9" s="172"/>
      <c r="I9" s="172"/>
      <c r="J9" s="174">
        <v>12.62</v>
      </c>
      <c r="K9" s="172">
        <v>22.055</v>
      </c>
      <c r="L9" s="172"/>
      <c r="M9" s="172"/>
      <c r="N9" s="172">
        <v>11.448</v>
      </c>
      <c r="O9" s="172">
        <v>22.043</v>
      </c>
      <c r="P9" s="172"/>
      <c r="Q9" s="172"/>
      <c r="R9" s="172">
        <v>11.528</v>
      </c>
      <c r="S9" s="4">
        <v>22.031</v>
      </c>
      <c r="T9" s="4"/>
      <c r="U9" s="4"/>
      <c r="V9" s="4">
        <v>11.527</v>
      </c>
    </row>
    <row r="10" spans="1:22" ht="15">
      <c r="A10" s="171" t="s">
        <v>35</v>
      </c>
      <c r="B10" s="172" t="s">
        <v>36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4"/>
      <c r="T10" s="4"/>
      <c r="U10" s="4"/>
      <c r="V10" s="4"/>
    </row>
    <row r="11" spans="1:22" ht="15">
      <c r="A11" s="171"/>
      <c r="B11" s="172" t="s">
        <v>37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4"/>
      <c r="T11" s="4"/>
      <c r="U11" s="4"/>
      <c r="V11" s="4"/>
    </row>
    <row r="12" spans="1:22" ht="15">
      <c r="A12" s="171"/>
      <c r="B12" s="172" t="s">
        <v>31</v>
      </c>
      <c r="C12" s="172"/>
      <c r="D12" s="172">
        <v>0.122</v>
      </c>
      <c r="E12" s="172"/>
      <c r="F12" s="172"/>
      <c r="G12" s="172"/>
      <c r="H12" s="172">
        <v>0.122</v>
      </c>
      <c r="I12" s="172"/>
      <c r="J12" s="172"/>
      <c r="K12" s="172"/>
      <c r="L12" s="172">
        <v>0.179</v>
      </c>
      <c r="M12" s="172"/>
      <c r="N12" s="172"/>
      <c r="O12" s="172"/>
      <c r="P12" s="172">
        <v>0.179</v>
      </c>
      <c r="Q12" s="172"/>
      <c r="R12" s="172"/>
      <c r="S12" s="4"/>
      <c r="T12" s="4">
        <v>0.178</v>
      </c>
      <c r="U12" s="4"/>
      <c r="V12" s="4"/>
    </row>
    <row r="13" spans="1:22" ht="15">
      <c r="A13" s="171"/>
      <c r="B13" s="172" t="s">
        <v>32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4"/>
      <c r="T13" s="4"/>
      <c r="U13" s="4"/>
      <c r="V13" s="4"/>
    </row>
    <row r="14" spans="1:22" ht="15">
      <c r="A14" s="171"/>
      <c r="B14" s="172" t="s">
        <v>38</v>
      </c>
      <c r="C14" s="172"/>
      <c r="D14" s="172"/>
      <c r="E14" s="172">
        <f>C9-D12</f>
        <v>20.342</v>
      </c>
      <c r="F14" s="172"/>
      <c r="G14" s="172"/>
      <c r="H14" s="172"/>
      <c r="I14" s="172">
        <f>G9-H12</f>
        <v>20.342</v>
      </c>
      <c r="J14" s="172"/>
      <c r="K14" s="172"/>
      <c r="L14" s="172"/>
      <c r="M14" s="172">
        <f>K9-L12</f>
        <v>21.876</v>
      </c>
      <c r="N14" s="172"/>
      <c r="O14" s="172"/>
      <c r="P14" s="172"/>
      <c r="Q14" s="172">
        <f>O9-P12</f>
        <v>21.864</v>
      </c>
      <c r="R14" s="172"/>
      <c r="S14" s="4"/>
      <c r="T14" s="4"/>
      <c r="U14" s="4">
        <f>S9-T12</f>
        <v>21.852999999999998</v>
      </c>
      <c r="V14" s="4"/>
    </row>
    <row r="15" spans="1:22" ht="15">
      <c r="A15" s="171" t="s">
        <v>39</v>
      </c>
      <c r="B15" s="172" t="s">
        <v>40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4"/>
      <c r="T15" s="4"/>
      <c r="U15" s="4"/>
      <c r="V15" s="4"/>
    </row>
    <row r="16" spans="1:22" ht="15">
      <c r="A16" s="177" t="s">
        <v>41</v>
      </c>
      <c r="B16" s="173" t="s">
        <v>43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"/>
      <c r="T16" s="1"/>
      <c r="U16" s="1"/>
      <c r="V16" s="1"/>
    </row>
    <row r="17" spans="1:22" ht="15">
      <c r="A17" s="170"/>
      <c r="B17" s="169" t="s">
        <v>42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3"/>
      <c r="T17" s="3"/>
      <c r="U17" s="3"/>
      <c r="V17" s="3"/>
    </row>
    <row r="18" spans="1:22" ht="15">
      <c r="A18" s="179" t="s">
        <v>44</v>
      </c>
      <c r="B18" s="180" t="s">
        <v>45</v>
      </c>
      <c r="C18" s="181">
        <f>C20+C23+C24</f>
        <v>20.464</v>
      </c>
      <c r="D18" s="173">
        <v>0.122</v>
      </c>
      <c r="E18" s="181">
        <f>E20+E23+E24</f>
        <v>7.716</v>
      </c>
      <c r="F18" s="181">
        <f>F20+F23+F24</f>
        <v>12.620000000000001</v>
      </c>
      <c r="G18" s="181">
        <f>G20+G23+G24</f>
        <v>20.464</v>
      </c>
      <c r="H18" s="173">
        <v>0.122</v>
      </c>
      <c r="I18" s="181">
        <f>I20+I23+I24</f>
        <v>7.716</v>
      </c>
      <c r="J18" s="181">
        <f>J20+J23+J24</f>
        <v>12.620000000000001</v>
      </c>
      <c r="K18" s="181">
        <f>K20+K22+K24</f>
        <v>22.055</v>
      </c>
      <c r="L18" s="173">
        <v>0.179</v>
      </c>
      <c r="M18" s="181">
        <f>M20+M22+M24</f>
        <v>10.428</v>
      </c>
      <c r="N18" s="181">
        <f>N20+N22+N24</f>
        <v>11.448</v>
      </c>
      <c r="O18" s="181">
        <f>O24+O22+O20</f>
        <v>22.043</v>
      </c>
      <c r="P18" s="173">
        <v>0.179</v>
      </c>
      <c r="Q18" s="181">
        <f>Q24+Q22+Q20</f>
        <v>10.326999999999998</v>
      </c>
      <c r="R18" s="181">
        <f>R24+R22+R20</f>
        <v>11.527999999999999</v>
      </c>
      <c r="S18" s="12">
        <f>S24+S22+S20</f>
        <v>22.031</v>
      </c>
      <c r="T18" s="1">
        <v>0.178</v>
      </c>
      <c r="U18" s="12">
        <f>U24+U22+U20</f>
        <v>10.325999999999999</v>
      </c>
      <c r="V18" s="12">
        <f>V24+V22+V20</f>
        <v>11.527</v>
      </c>
    </row>
    <row r="19" spans="1:22" ht="15">
      <c r="A19" s="170"/>
      <c r="B19" s="183" t="s">
        <v>46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3"/>
      <c r="T19" s="3"/>
      <c r="U19" s="3"/>
      <c r="V19" s="3"/>
    </row>
    <row r="20" spans="1:22" ht="15">
      <c r="A20" s="171" t="s">
        <v>47</v>
      </c>
      <c r="B20" s="172" t="s">
        <v>60</v>
      </c>
      <c r="C20" s="172">
        <v>1.73</v>
      </c>
      <c r="D20" s="172">
        <v>0.122</v>
      </c>
      <c r="E20" s="172">
        <v>1.316</v>
      </c>
      <c r="F20" s="172">
        <v>0.286</v>
      </c>
      <c r="G20" s="172">
        <v>1.73</v>
      </c>
      <c r="H20" s="172">
        <v>0.122</v>
      </c>
      <c r="I20" s="172">
        <v>1.316</v>
      </c>
      <c r="J20" s="172">
        <v>0.286</v>
      </c>
      <c r="K20" s="174">
        <v>1.855</v>
      </c>
      <c r="L20" s="174">
        <v>0.179</v>
      </c>
      <c r="M20" s="174">
        <v>1.348</v>
      </c>
      <c r="N20" s="172">
        <v>0.328</v>
      </c>
      <c r="O20" s="174">
        <v>1.843</v>
      </c>
      <c r="P20" s="173">
        <v>0.179</v>
      </c>
      <c r="Q20" s="174">
        <v>1.347</v>
      </c>
      <c r="R20" s="172">
        <v>0.308</v>
      </c>
      <c r="S20" s="13">
        <v>1.831</v>
      </c>
      <c r="T20" s="1">
        <v>0.178</v>
      </c>
      <c r="U20" s="13">
        <v>1.346</v>
      </c>
      <c r="V20" s="4">
        <v>0.307</v>
      </c>
    </row>
    <row r="21" spans="1:22" ht="15">
      <c r="A21" s="171"/>
      <c r="B21" s="172" t="s">
        <v>49</v>
      </c>
      <c r="C21" s="175">
        <f>C20/C18*100</f>
        <v>8.453870211102425</v>
      </c>
      <c r="D21" s="186">
        <f>D20/C18*100</f>
        <v>0.596168881939015</v>
      </c>
      <c r="E21" s="186">
        <f>E20/C18*100</f>
        <v>6.430805316653636</v>
      </c>
      <c r="F21" s="186">
        <f>F20/C18*100</f>
        <v>1.3975762314308053</v>
      </c>
      <c r="G21" s="175">
        <f>G20/G18*100</f>
        <v>8.453870211102425</v>
      </c>
      <c r="H21" s="186">
        <f>H20/G18*100</f>
        <v>0.596168881939015</v>
      </c>
      <c r="I21" s="186">
        <f>I20/G18*100</f>
        <v>6.430805316653636</v>
      </c>
      <c r="J21" s="186">
        <f>J20/G18*100</f>
        <v>1.3975762314308053</v>
      </c>
      <c r="K21" s="175">
        <f>K20/K18*100</f>
        <v>8.41079120380866</v>
      </c>
      <c r="L21" s="175">
        <f>L20/K18*100</f>
        <v>0.8116073452731807</v>
      </c>
      <c r="M21" s="175">
        <f>M20/M14*100</f>
        <v>6.1620040226732495</v>
      </c>
      <c r="N21" s="175">
        <v>1.44</v>
      </c>
      <c r="O21" s="175">
        <f>O20/O18*100</f>
        <v>8.360930907771175</v>
      </c>
      <c r="P21" s="175">
        <f>P20/O18*100</f>
        <v>0.8120491766093545</v>
      </c>
      <c r="Q21" s="175">
        <f>Q20/Q14*100</f>
        <v>6.160812294182217</v>
      </c>
      <c r="R21" s="175">
        <v>1.39</v>
      </c>
      <c r="S21" s="14">
        <f>S20/S18*100</f>
        <v>8.311016295220371</v>
      </c>
      <c r="T21" s="14">
        <f>T20/S18*100</f>
        <v>0.8079524306658799</v>
      </c>
      <c r="U21" s="14">
        <f>U20/U14*100</f>
        <v>6.159337390747266</v>
      </c>
      <c r="V21" s="14">
        <v>1.34</v>
      </c>
    </row>
    <row r="22" spans="1:22" ht="15">
      <c r="A22" s="177" t="s">
        <v>50</v>
      </c>
      <c r="B22" s="173" t="s">
        <v>61</v>
      </c>
      <c r="C22" s="173"/>
      <c r="D22" s="173"/>
      <c r="E22" s="173"/>
      <c r="F22" s="173"/>
      <c r="G22" s="173"/>
      <c r="H22" s="173"/>
      <c r="I22" s="173"/>
      <c r="J22" s="173"/>
      <c r="K22" s="187">
        <f>M22+N22</f>
        <v>2</v>
      </c>
      <c r="L22" s="173"/>
      <c r="M22" s="173">
        <v>0.98</v>
      </c>
      <c r="N22" s="173">
        <v>1.02</v>
      </c>
      <c r="O22" s="187">
        <f>Q22+R22</f>
        <v>1.96</v>
      </c>
      <c r="P22" s="173"/>
      <c r="Q22" s="173">
        <v>0.78</v>
      </c>
      <c r="R22" s="173">
        <v>1.18</v>
      </c>
      <c r="S22" s="15">
        <f>U22+V22</f>
        <v>1.96</v>
      </c>
      <c r="T22" s="1"/>
      <c r="U22" s="1">
        <v>0.78</v>
      </c>
      <c r="V22" s="1">
        <v>1.18</v>
      </c>
    </row>
    <row r="23" spans="1:22" ht="15">
      <c r="A23" s="170"/>
      <c r="B23" s="169" t="s">
        <v>62</v>
      </c>
      <c r="C23" s="188">
        <f>F23+E23</f>
        <v>1.92</v>
      </c>
      <c r="D23" s="169"/>
      <c r="E23" s="169">
        <v>0.7</v>
      </c>
      <c r="F23" s="169">
        <v>1.22</v>
      </c>
      <c r="G23" s="188">
        <f>J23+I23</f>
        <v>1.92</v>
      </c>
      <c r="H23" s="169"/>
      <c r="I23" s="169">
        <v>0.7</v>
      </c>
      <c r="J23" s="169">
        <v>1.22</v>
      </c>
      <c r="K23" s="169"/>
      <c r="L23" s="169"/>
      <c r="M23" s="169"/>
      <c r="N23" s="169"/>
      <c r="O23" s="169"/>
      <c r="P23" s="169"/>
      <c r="Q23" s="169"/>
      <c r="R23" s="169"/>
      <c r="S23" s="3"/>
      <c r="T23" s="3"/>
      <c r="U23" s="3"/>
      <c r="V23" s="3"/>
    </row>
    <row r="24" spans="1:22" ht="15">
      <c r="A24" s="171" t="s">
        <v>53</v>
      </c>
      <c r="B24" s="172" t="s">
        <v>63</v>
      </c>
      <c r="C24" s="174">
        <f>E24+F24</f>
        <v>16.814</v>
      </c>
      <c r="D24" s="172"/>
      <c r="E24" s="186">
        <v>5.7</v>
      </c>
      <c r="F24" s="172">
        <v>11.114</v>
      </c>
      <c r="G24" s="174">
        <f>I24+J24</f>
        <v>16.814</v>
      </c>
      <c r="H24" s="172"/>
      <c r="I24" s="186">
        <v>5.7</v>
      </c>
      <c r="J24" s="172">
        <v>11.114</v>
      </c>
      <c r="K24" s="175">
        <f>M24+N24</f>
        <v>18.2</v>
      </c>
      <c r="L24" s="172"/>
      <c r="M24" s="172">
        <v>8.1</v>
      </c>
      <c r="N24" s="172">
        <v>10.1</v>
      </c>
      <c r="O24" s="175">
        <f>Q24+R24</f>
        <v>18.24</v>
      </c>
      <c r="P24" s="172"/>
      <c r="Q24" s="172">
        <v>8.2</v>
      </c>
      <c r="R24" s="172">
        <v>10.04</v>
      </c>
      <c r="S24" s="14">
        <f>U24+V24</f>
        <v>18.24</v>
      </c>
      <c r="T24" s="4"/>
      <c r="U24" s="4">
        <v>8.2</v>
      </c>
      <c r="V24" s="4">
        <v>10.04</v>
      </c>
    </row>
    <row r="25" spans="1:18" ht="15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ht="12.75" customHeight="1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</row>
    <row r="27" spans="1:18" ht="15">
      <c r="A27" s="184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ht="15">
      <c r="A28" s="184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</row>
    <row r="29" spans="1:18" ht="15">
      <c r="A29" s="18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</row>
    <row r="30" spans="1:20" ht="15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 t="s">
        <v>188</v>
      </c>
      <c r="N30" s="185"/>
      <c r="O30" s="185"/>
      <c r="P30" s="185"/>
      <c r="Q30" s="185"/>
      <c r="R30" s="185"/>
      <c r="S30" s="33"/>
      <c r="T30" s="33"/>
    </row>
    <row r="31" spans="1:18" ht="1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18" ht="12.7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</row>
  </sheetData>
  <mergeCells count="9">
    <mergeCell ref="S6:V6"/>
    <mergeCell ref="A4:R4"/>
    <mergeCell ref="A32:R32"/>
    <mergeCell ref="C6:F6"/>
    <mergeCell ref="G6:J6"/>
    <mergeCell ref="K6:N6"/>
    <mergeCell ref="O6:R6"/>
    <mergeCell ref="A6:A7"/>
    <mergeCell ref="B6:B7"/>
  </mergeCells>
  <printOptions/>
  <pageMargins left="0.7874015748031497" right="0" top="0.3937007874015748" bottom="0.3937007874015748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1"/>
  <sheetViews>
    <sheetView zoomScale="75" zoomScaleNormal="75" workbookViewId="0" topLeftCell="G31">
      <selection activeCell="P51" sqref="P51:W51"/>
    </sheetView>
  </sheetViews>
  <sheetFormatPr defaultColWidth="9.00390625" defaultRowHeight="12.75"/>
  <cols>
    <col min="1" max="1" width="3.875" style="16" bestFit="1" customWidth="1"/>
    <col min="2" max="2" width="35.375" style="0" bestFit="1" customWidth="1"/>
    <col min="3" max="3" width="18.25390625" style="0" bestFit="1" customWidth="1"/>
    <col min="4" max="4" width="10.375" style="0" bestFit="1" customWidth="1"/>
    <col min="5" max="5" width="5.125" style="0" customWidth="1"/>
    <col min="6" max="6" width="9.875" style="0" bestFit="1" customWidth="1"/>
    <col min="7" max="7" width="8.125" style="0" bestFit="1" customWidth="1"/>
    <col min="8" max="8" width="8.75390625" style="0" bestFit="1" customWidth="1"/>
    <col min="9" max="9" width="10.375" style="0" bestFit="1" customWidth="1"/>
    <col min="10" max="10" width="5.125" style="0" customWidth="1"/>
    <col min="11" max="11" width="9.875" style="0" bestFit="1" customWidth="1"/>
    <col min="12" max="12" width="8.125" style="0" bestFit="1" customWidth="1"/>
    <col min="13" max="13" width="8.75390625" style="0" bestFit="1" customWidth="1"/>
    <col min="14" max="14" width="9.75390625" style="0" customWidth="1"/>
    <col min="15" max="15" width="4.00390625" style="0" bestFit="1" customWidth="1"/>
    <col min="16" max="16" width="9.875" style="0" bestFit="1" customWidth="1"/>
    <col min="17" max="17" width="8.125" style="0" bestFit="1" customWidth="1"/>
    <col min="18" max="18" width="8.75390625" style="0" bestFit="1" customWidth="1"/>
    <col min="19" max="19" width="10.375" style="0" bestFit="1" customWidth="1"/>
    <col min="20" max="20" width="5.875" style="0" customWidth="1"/>
    <col min="22" max="22" width="8.125" style="0" bestFit="1" customWidth="1"/>
    <col min="23" max="23" width="8.75390625" style="0" bestFit="1" customWidth="1"/>
  </cols>
  <sheetData>
    <row r="1" spans="1:23" ht="12.75">
      <c r="A1" s="46"/>
      <c r="B1" s="82"/>
      <c r="C1" s="8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2.75">
      <c r="A2" s="230" t="s">
        <v>121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17" t="s">
        <v>82</v>
      </c>
      <c r="V2" s="17"/>
      <c r="W2" s="17"/>
    </row>
    <row r="3" spans="1:23" ht="13.5" thickBot="1">
      <c r="A3" s="231" t="s">
        <v>122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17"/>
      <c r="V3" s="17"/>
      <c r="W3" s="17"/>
    </row>
    <row r="4" spans="1:23" ht="13.5" thickBot="1">
      <c r="A4" s="235" t="s">
        <v>153</v>
      </c>
      <c r="B4" s="237" t="s">
        <v>5</v>
      </c>
      <c r="C4" s="239" t="s">
        <v>152</v>
      </c>
      <c r="D4" s="232" t="s">
        <v>149</v>
      </c>
      <c r="E4" s="233"/>
      <c r="F4" s="233"/>
      <c r="G4" s="233"/>
      <c r="H4" s="234"/>
      <c r="I4" s="232" t="s">
        <v>150</v>
      </c>
      <c r="J4" s="233"/>
      <c r="K4" s="233"/>
      <c r="L4" s="233"/>
      <c r="M4" s="234"/>
      <c r="N4" s="232" t="s">
        <v>171</v>
      </c>
      <c r="O4" s="233"/>
      <c r="P4" s="233"/>
      <c r="Q4" s="233"/>
      <c r="R4" s="234"/>
      <c r="S4" s="232" t="s">
        <v>172</v>
      </c>
      <c r="T4" s="233"/>
      <c r="U4" s="233"/>
      <c r="V4" s="233"/>
      <c r="W4" s="234"/>
    </row>
    <row r="5" spans="1:23" ht="13.5" thickBot="1">
      <c r="A5" s="236"/>
      <c r="B5" s="238"/>
      <c r="C5" s="240"/>
      <c r="D5" s="84" t="s">
        <v>31</v>
      </c>
      <c r="E5" s="84" t="s">
        <v>32</v>
      </c>
      <c r="F5" s="84" t="s">
        <v>38</v>
      </c>
      <c r="G5" s="84" t="s">
        <v>34</v>
      </c>
      <c r="H5" s="84" t="s">
        <v>84</v>
      </c>
      <c r="I5" s="85" t="s">
        <v>31</v>
      </c>
      <c r="J5" s="83" t="s">
        <v>32</v>
      </c>
      <c r="K5" s="84" t="s">
        <v>38</v>
      </c>
      <c r="L5" s="84" t="s">
        <v>34</v>
      </c>
      <c r="M5" s="84" t="s">
        <v>84</v>
      </c>
      <c r="N5" s="84" t="s">
        <v>31</v>
      </c>
      <c r="O5" s="84" t="s">
        <v>32</v>
      </c>
      <c r="P5" s="84" t="s">
        <v>38</v>
      </c>
      <c r="Q5" s="84" t="s">
        <v>34</v>
      </c>
      <c r="R5" s="84" t="s">
        <v>84</v>
      </c>
      <c r="S5" s="84" t="s">
        <v>31</v>
      </c>
      <c r="T5" s="84" t="s">
        <v>32</v>
      </c>
      <c r="U5" s="84" t="s">
        <v>38</v>
      </c>
      <c r="V5" s="84" t="s">
        <v>34</v>
      </c>
      <c r="W5" s="84" t="s">
        <v>84</v>
      </c>
    </row>
    <row r="6" spans="1:23" ht="12.75">
      <c r="A6" s="75">
        <v>1</v>
      </c>
      <c r="B6" s="74">
        <v>2</v>
      </c>
      <c r="C6" s="74">
        <v>3</v>
      </c>
      <c r="D6" s="74">
        <v>9</v>
      </c>
      <c r="E6" s="74">
        <v>10</v>
      </c>
      <c r="F6" s="74">
        <v>11</v>
      </c>
      <c r="G6" s="74">
        <v>12</v>
      </c>
      <c r="H6" s="74">
        <v>13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9</v>
      </c>
      <c r="O6" s="74">
        <v>10</v>
      </c>
      <c r="P6" s="74">
        <v>11</v>
      </c>
      <c r="Q6" s="74">
        <v>12</v>
      </c>
      <c r="R6" s="74">
        <v>13</v>
      </c>
      <c r="S6" s="74">
        <v>9</v>
      </c>
      <c r="T6" s="74">
        <v>10</v>
      </c>
      <c r="U6" s="74">
        <v>11</v>
      </c>
      <c r="V6" s="74">
        <v>12</v>
      </c>
      <c r="W6" s="74">
        <v>13</v>
      </c>
    </row>
    <row r="7" spans="1:23" ht="21" customHeight="1">
      <c r="A7" s="22" t="s">
        <v>57</v>
      </c>
      <c r="B7" s="86" t="s">
        <v>85</v>
      </c>
      <c r="C7" s="18" t="s">
        <v>72</v>
      </c>
      <c r="D7" s="23">
        <f>D30+D8</f>
        <v>0.751</v>
      </c>
      <c r="E7" s="18"/>
      <c r="F7" s="23">
        <f>F8+F30</f>
        <v>8.446</v>
      </c>
      <c r="G7" s="23">
        <f>G36</f>
        <v>0.41331000000000007</v>
      </c>
      <c r="H7" s="23">
        <f>SUM(D7:G7)</f>
        <v>9.610309999999998</v>
      </c>
      <c r="I7" s="23">
        <f>I30+I8</f>
        <v>0.861</v>
      </c>
      <c r="J7" s="18"/>
      <c r="K7" s="23">
        <f>K8+K30</f>
        <v>7.593</v>
      </c>
      <c r="L7" s="23">
        <f>L36</f>
        <v>0.41331000000000007</v>
      </c>
      <c r="M7" s="23">
        <f>SUM(I7:L7)</f>
        <v>8.86731</v>
      </c>
      <c r="N7" s="23">
        <f>N30+N8</f>
        <v>1.097</v>
      </c>
      <c r="O7" s="18"/>
      <c r="P7" s="23">
        <f>P8+P30</f>
        <v>8.272</v>
      </c>
      <c r="Q7" s="23">
        <f>Q36</f>
        <v>0.41331000000000007</v>
      </c>
      <c r="R7" s="23">
        <f>SUM(N7:Q7)</f>
        <v>9.782309999999999</v>
      </c>
      <c r="S7" s="23">
        <f>S30+S8</f>
        <v>1.096</v>
      </c>
      <c r="T7" s="18"/>
      <c r="U7" s="23">
        <f>U8+U30</f>
        <v>8.268</v>
      </c>
      <c r="V7" s="23">
        <f>V36</f>
        <v>0.4133</v>
      </c>
      <c r="W7" s="23">
        <f>SUM(S7:V7)</f>
        <v>9.7773</v>
      </c>
    </row>
    <row r="8" spans="1:23" ht="19.5" customHeight="1">
      <c r="A8" s="24" t="s">
        <v>120</v>
      </c>
      <c r="B8" s="18" t="s">
        <v>86</v>
      </c>
      <c r="C8" s="18" t="s">
        <v>72</v>
      </c>
      <c r="D8" s="23">
        <v>0.4546</v>
      </c>
      <c r="E8" s="18"/>
      <c r="F8" s="23">
        <v>1.8328</v>
      </c>
      <c r="G8" s="18"/>
      <c r="H8" s="23">
        <f>SUM(D8:G8)</f>
        <v>2.2874</v>
      </c>
      <c r="I8" s="23">
        <v>0.4546</v>
      </c>
      <c r="J8" s="18"/>
      <c r="K8" s="23">
        <v>1.8328</v>
      </c>
      <c r="L8" s="18"/>
      <c r="M8" s="23">
        <f>SUM(I8:L8)</f>
        <v>2.2874</v>
      </c>
      <c r="N8" s="23">
        <v>0.4546</v>
      </c>
      <c r="O8" s="18"/>
      <c r="P8" s="23">
        <v>1.8328</v>
      </c>
      <c r="Q8" s="18"/>
      <c r="R8" s="23">
        <f>SUM(N8:Q8)</f>
        <v>2.2874</v>
      </c>
      <c r="S8" s="23">
        <v>0.4546</v>
      </c>
      <c r="T8" s="18"/>
      <c r="U8" s="23">
        <v>1.8328</v>
      </c>
      <c r="V8" s="18"/>
      <c r="W8" s="23">
        <f>SUM(S8:V8)</f>
        <v>2.2874</v>
      </c>
    </row>
    <row r="9" spans="1:23" ht="18.75" customHeight="1">
      <c r="A9" s="22" t="s">
        <v>87</v>
      </c>
      <c r="B9" s="18" t="s">
        <v>88</v>
      </c>
      <c r="C9" s="18" t="s">
        <v>89</v>
      </c>
      <c r="D9" s="18">
        <v>1.02</v>
      </c>
      <c r="E9" s="18"/>
      <c r="F9" s="18">
        <v>3.02</v>
      </c>
      <c r="G9" s="18"/>
      <c r="H9" s="18"/>
      <c r="I9" s="18">
        <v>1.02</v>
      </c>
      <c r="J9" s="18"/>
      <c r="K9" s="18">
        <v>3.02</v>
      </c>
      <c r="L9" s="18"/>
      <c r="M9" s="18"/>
      <c r="N9" s="18">
        <v>1.02</v>
      </c>
      <c r="O9" s="18"/>
      <c r="P9" s="18">
        <v>3.02</v>
      </c>
      <c r="Q9" s="18"/>
      <c r="R9" s="18"/>
      <c r="S9" s="18">
        <v>1.02</v>
      </c>
      <c r="T9" s="18"/>
      <c r="U9" s="18">
        <v>3.02</v>
      </c>
      <c r="V9" s="18"/>
      <c r="W9" s="18"/>
    </row>
    <row r="10" spans="1:23" ht="18" customHeight="1">
      <c r="A10" s="22" t="s">
        <v>90</v>
      </c>
      <c r="B10" s="18" t="s">
        <v>91</v>
      </c>
      <c r="C10" s="18" t="s">
        <v>92</v>
      </c>
      <c r="D10" s="87">
        <v>48.05</v>
      </c>
      <c r="E10" s="88"/>
      <c r="F10" s="88">
        <v>62.68</v>
      </c>
      <c r="G10" s="18"/>
      <c r="H10" s="18"/>
      <c r="I10" s="87">
        <v>48.05</v>
      </c>
      <c r="J10" s="88"/>
      <c r="K10" s="88">
        <v>62.68</v>
      </c>
      <c r="L10" s="18"/>
      <c r="M10" s="18"/>
      <c r="N10" s="87">
        <v>48.4</v>
      </c>
      <c r="O10" s="88"/>
      <c r="P10" s="88">
        <v>62.68</v>
      </c>
      <c r="Q10" s="18"/>
      <c r="R10" s="18"/>
      <c r="S10" s="87">
        <v>48.4</v>
      </c>
      <c r="T10" s="88"/>
      <c r="U10" s="88">
        <v>62.68</v>
      </c>
      <c r="V10" s="18"/>
      <c r="W10" s="18"/>
    </row>
    <row r="11" spans="1:23" ht="15.75" customHeight="1">
      <c r="A11" s="22" t="s">
        <v>93</v>
      </c>
      <c r="B11" s="18" t="s">
        <v>94</v>
      </c>
      <c r="C11" s="18" t="s">
        <v>95</v>
      </c>
      <c r="D11" s="18">
        <v>8760</v>
      </c>
      <c r="E11" s="18"/>
      <c r="F11" s="18">
        <v>8760</v>
      </c>
      <c r="G11" s="18"/>
      <c r="H11" s="18"/>
      <c r="I11" s="18">
        <v>8760</v>
      </c>
      <c r="J11" s="18"/>
      <c r="K11" s="18">
        <v>8760</v>
      </c>
      <c r="L11" s="18"/>
      <c r="M11" s="18"/>
      <c r="N11" s="18">
        <v>8760</v>
      </c>
      <c r="O11" s="18"/>
      <c r="P11" s="18">
        <v>8760</v>
      </c>
      <c r="Q11" s="18"/>
      <c r="R11" s="18"/>
      <c r="S11" s="18">
        <v>8760</v>
      </c>
      <c r="T11" s="18"/>
      <c r="U11" s="18">
        <v>8760</v>
      </c>
      <c r="V11" s="18"/>
      <c r="W11" s="18"/>
    </row>
    <row r="12" spans="1:23" ht="18" customHeight="1">
      <c r="A12" s="22" t="s">
        <v>39</v>
      </c>
      <c r="B12" s="86" t="s">
        <v>96</v>
      </c>
      <c r="C12" s="18" t="s">
        <v>72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8" customHeight="1">
      <c r="A13" s="22" t="s">
        <v>87</v>
      </c>
      <c r="B13" s="18" t="s">
        <v>88</v>
      </c>
      <c r="C13" s="18" t="s">
        <v>97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8" customHeight="1">
      <c r="A14" s="22" t="s">
        <v>90</v>
      </c>
      <c r="B14" s="18" t="s">
        <v>98</v>
      </c>
      <c r="C14" s="18" t="s">
        <v>99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8" customHeight="1">
      <c r="A15" s="25">
        <v>13</v>
      </c>
      <c r="B15" s="86" t="s">
        <v>100</v>
      </c>
      <c r="C15" s="18" t="s">
        <v>72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8.75" customHeight="1">
      <c r="A16" s="22" t="s">
        <v>87</v>
      </c>
      <c r="B16" s="18" t="s">
        <v>88</v>
      </c>
      <c r="C16" s="18" t="s">
        <v>97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9.5" customHeight="1">
      <c r="A17" s="22" t="s">
        <v>90</v>
      </c>
      <c r="B17" s="18" t="s">
        <v>98</v>
      </c>
      <c r="C17" s="18" t="s">
        <v>99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8" customHeight="1">
      <c r="A18" s="26">
        <v>14</v>
      </c>
      <c r="B18" s="86" t="s">
        <v>101</v>
      </c>
      <c r="C18" s="18" t="s">
        <v>72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8.75" customHeight="1">
      <c r="A19" s="22">
        <v>141</v>
      </c>
      <c r="B19" s="18" t="s">
        <v>102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8" customHeight="1">
      <c r="A20" s="22" t="s">
        <v>87</v>
      </c>
      <c r="B20" s="18" t="s">
        <v>88</v>
      </c>
      <c r="C20" s="18" t="s">
        <v>97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5.75" customHeight="1">
      <c r="A21" s="22" t="s">
        <v>90</v>
      </c>
      <c r="B21" s="18" t="s">
        <v>98</v>
      </c>
      <c r="C21" s="18" t="s">
        <v>99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8.75" customHeight="1">
      <c r="A22" s="22">
        <v>142</v>
      </c>
      <c r="B22" s="18" t="s">
        <v>103</v>
      </c>
      <c r="C22" s="18" t="s">
        <v>72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8.75" customHeight="1">
      <c r="A23" s="22" t="s">
        <v>87</v>
      </c>
      <c r="B23" s="18" t="s">
        <v>88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8.75" customHeight="1">
      <c r="A24" s="22" t="s">
        <v>90</v>
      </c>
      <c r="B24" s="18" t="s">
        <v>104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6.5" customHeight="1">
      <c r="A25" s="22">
        <v>143</v>
      </c>
      <c r="B25" s="18"/>
      <c r="C25" s="18"/>
      <c r="D25" s="18"/>
      <c r="E25" s="18"/>
      <c r="F25" s="18"/>
      <c r="G25" s="18"/>
      <c r="H25" s="18"/>
      <c r="I25" s="89"/>
      <c r="J25" s="89"/>
      <c r="K25" s="89"/>
      <c r="L25" s="89"/>
      <c r="M25" s="89"/>
      <c r="N25" s="90"/>
      <c r="O25" s="90"/>
      <c r="P25" s="90"/>
      <c r="Q25" s="90"/>
      <c r="R25" s="90"/>
      <c r="S25" s="90"/>
      <c r="T25" s="18"/>
      <c r="U25" s="18"/>
      <c r="V25" s="18"/>
      <c r="W25" s="18"/>
    </row>
    <row r="26" spans="1:23" ht="19.5" customHeight="1">
      <c r="A26" s="25">
        <v>15</v>
      </c>
      <c r="B26" s="86" t="s">
        <v>105</v>
      </c>
      <c r="C26" s="18" t="s">
        <v>72</v>
      </c>
      <c r="D26" s="18"/>
      <c r="E26" s="18"/>
      <c r="F26" s="18"/>
      <c r="G26" s="18"/>
      <c r="H26" s="18"/>
      <c r="I26" s="89"/>
      <c r="J26" s="89"/>
      <c r="K26" s="89"/>
      <c r="L26" s="89"/>
      <c r="M26" s="89"/>
      <c r="N26" s="90"/>
      <c r="O26" s="90"/>
      <c r="P26" s="90"/>
      <c r="Q26" s="90"/>
      <c r="R26" s="90"/>
      <c r="S26" s="90"/>
      <c r="T26" s="18"/>
      <c r="U26" s="18"/>
      <c r="V26" s="18"/>
      <c r="W26" s="18"/>
    </row>
    <row r="27" spans="1:23" ht="20.25" customHeight="1">
      <c r="A27" s="22">
        <v>151</v>
      </c>
      <c r="B27" s="18" t="s">
        <v>106</v>
      </c>
      <c r="C27" s="18" t="s">
        <v>72</v>
      </c>
      <c r="D27" s="18"/>
      <c r="E27" s="18"/>
      <c r="F27" s="18"/>
      <c r="G27" s="18"/>
      <c r="H27" s="18"/>
      <c r="I27" s="89"/>
      <c r="J27" s="89"/>
      <c r="K27" s="89"/>
      <c r="L27" s="89"/>
      <c r="M27" s="89"/>
      <c r="N27" s="90"/>
      <c r="O27" s="90"/>
      <c r="P27" s="90"/>
      <c r="Q27" s="90"/>
      <c r="R27" s="90"/>
      <c r="S27" s="90"/>
      <c r="T27" s="18"/>
      <c r="U27" s="18"/>
      <c r="V27" s="18"/>
      <c r="W27" s="18"/>
    </row>
    <row r="28" spans="1:23" ht="18.75" customHeight="1">
      <c r="A28" s="22" t="s">
        <v>87</v>
      </c>
      <c r="B28" s="18" t="s">
        <v>88</v>
      </c>
      <c r="C28" s="18" t="s">
        <v>107</v>
      </c>
      <c r="D28" s="18"/>
      <c r="E28" s="18"/>
      <c r="F28" s="18"/>
      <c r="G28" s="18"/>
      <c r="H28" s="18"/>
      <c r="I28" s="89"/>
      <c r="J28" s="89"/>
      <c r="K28" s="89"/>
      <c r="L28" s="89"/>
      <c r="M28" s="89"/>
      <c r="N28" s="90"/>
      <c r="O28" s="90"/>
      <c r="P28" s="90"/>
      <c r="Q28" s="90"/>
      <c r="R28" s="90"/>
      <c r="S28" s="90"/>
      <c r="T28" s="18"/>
      <c r="U28" s="18"/>
      <c r="V28" s="18"/>
      <c r="W28" s="18"/>
    </row>
    <row r="29" spans="1:23" ht="16.5" customHeight="1">
      <c r="A29" s="22">
        <v>152</v>
      </c>
      <c r="B29" s="18"/>
      <c r="C29" s="18"/>
      <c r="D29" s="18"/>
      <c r="E29" s="18"/>
      <c r="F29" s="18"/>
      <c r="G29" s="18"/>
      <c r="H29" s="18"/>
      <c r="I29" s="89"/>
      <c r="J29" s="89"/>
      <c r="K29" s="89"/>
      <c r="L29" s="89"/>
      <c r="M29" s="89"/>
      <c r="N29" s="90"/>
      <c r="O29" s="90"/>
      <c r="P29" s="90"/>
      <c r="Q29" s="90"/>
      <c r="R29" s="90"/>
      <c r="S29" s="90"/>
      <c r="T29" s="18"/>
      <c r="U29" s="18"/>
      <c r="V29" s="18"/>
      <c r="W29" s="18"/>
    </row>
    <row r="30" spans="1:23" ht="20.25" customHeight="1">
      <c r="A30" s="22">
        <v>16</v>
      </c>
      <c r="B30" s="86" t="s">
        <v>108</v>
      </c>
      <c r="C30" s="18" t="s">
        <v>72</v>
      </c>
      <c r="D30" s="23">
        <f>D31</f>
        <v>0.2964</v>
      </c>
      <c r="E30" s="18"/>
      <c r="F30" s="23">
        <f>F31</f>
        <v>6.6132</v>
      </c>
      <c r="G30" s="23">
        <f>G36</f>
        <v>0.41331000000000007</v>
      </c>
      <c r="H30" s="23">
        <f>SUM(D30:G30)</f>
        <v>7.32291</v>
      </c>
      <c r="I30" s="23">
        <f>I31</f>
        <v>0.4064</v>
      </c>
      <c r="J30" s="18"/>
      <c r="K30" s="23">
        <f>K31</f>
        <v>5.7602</v>
      </c>
      <c r="L30" s="23">
        <f>L36</f>
        <v>0.41331000000000007</v>
      </c>
      <c r="M30" s="23">
        <f>SUM(I30:L30)</f>
        <v>6.57991</v>
      </c>
      <c r="N30" s="23">
        <f>N31</f>
        <v>0.6424</v>
      </c>
      <c r="O30" s="18"/>
      <c r="P30" s="23">
        <f>P31</f>
        <v>6.4392</v>
      </c>
      <c r="Q30" s="23">
        <f>Q36</f>
        <v>0.41331000000000007</v>
      </c>
      <c r="R30" s="23">
        <f>SUM(N30:Q30)</f>
        <v>7.49491</v>
      </c>
      <c r="S30" s="23">
        <f>S31</f>
        <v>0.6414</v>
      </c>
      <c r="T30" s="18"/>
      <c r="U30" s="23">
        <f>U31</f>
        <v>6.4352</v>
      </c>
      <c r="V30" s="23">
        <f>V36</f>
        <v>0.4133</v>
      </c>
      <c r="W30" s="23">
        <f>SUM(S30:V30)</f>
        <v>7.4899000000000004</v>
      </c>
    </row>
    <row r="31" spans="1:23" ht="20.25" customHeight="1">
      <c r="A31" s="22">
        <v>161</v>
      </c>
      <c r="B31" s="18" t="s">
        <v>109</v>
      </c>
      <c r="C31" s="18" t="s">
        <v>72</v>
      </c>
      <c r="D31" s="23">
        <v>0.2964</v>
      </c>
      <c r="E31" s="18"/>
      <c r="F31" s="23">
        <v>6.6132</v>
      </c>
      <c r="G31" s="18"/>
      <c r="H31" s="18"/>
      <c r="I31" s="23">
        <v>0.4064</v>
      </c>
      <c r="J31" s="18"/>
      <c r="K31" s="23">
        <v>5.7602</v>
      </c>
      <c r="L31" s="18"/>
      <c r="M31" s="18"/>
      <c r="N31" s="23">
        <v>0.6424</v>
      </c>
      <c r="O31" s="18"/>
      <c r="P31" s="23">
        <v>6.4392</v>
      </c>
      <c r="Q31" s="18"/>
      <c r="R31" s="18"/>
      <c r="S31" s="23">
        <v>0.6414</v>
      </c>
      <c r="T31" s="18"/>
      <c r="U31" s="23">
        <v>6.4352</v>
      </c>
      <c r="V31" s="18"/>
      <c r="W31" s="18"/>
    </row>
    <row r="32" spans="1:24" ht="18" customHeight="1">
      <c r="A32" s="22" t="s">
        <v>87</v>
      </c>
      <c r="B32" s="18" t="s">
        <v>88</v>
      </c>
      <c r="C32" s="18" t="s">
        <v>15</v>
      </c>
      <c r="D32" s="18" t="s">
        <v>110</v>
      </c>
      <c r="E32" s="18"/>
      <c r="F32" s="18">
        <v>4.86</v>
      </c>
      <c r="G32" s="18"/>
      <c r="H32" s="18"/>
      <c r="I32" s="18" t="s">
        <v>110</v>
      </c>
      <c r="J32" s="18"/>
      <c r="K32" s="18">
        <v>4.86</v>
      </c>
      <c r="L32" s="18"/>
      <c r="M32" s="18"/>
      <c r="N32" s="18" t="s">
        <v>110</v>
      </c>
      <c r="O32" s="18"/>
      <c r="P32" s="18">
        <v>4.86</v>
      </c>
      <c r="Q32" s="18"/>
      <c r="R32" s="18"/>
      <c r="S32" s="18" t="s">
        <v>110</v>
      </c>
      <c r="T32" s="18"/>
      <c r="U32" s="18">
        <v>4.86</v>
      </c>
      <c r="V32" s="18"/>
      <c r="W32" s="18"/>
      <c r="X32" s="42"/>
    </row>
    <row r="33" spans="1:23" ht="18" customHeight="1">
      <c r="A33" s="22"/>
      <c r="B33" s="18" t="s">
        <v>111</v>
      </c>
      <c r="C33" s="18"/>
      <c r="D33" s="18">
        <v>1</v>
      </c>
      <c r="E33" s="18"/>
      <c r="F33" s="18">
        <v>1.02</v>
      </c>
      <c r="G33" s="18"/>
      <c r="H33" s="18"/>
      <c r="I33" s="18">
        <v>1</v>
      </c>
      <c r="J33" s="18"/>
      <c r="K33" s="18">
        <v>1.02</v>
      </c>
      <c r="L33" s="18"/>
      <c r="M33" s="18"/>
      <c r="N33" s="18">
        <v>1</v>
      </c>
      <c r="O33" s="18"/>
      <c r="P33" s="18">
        <v>1.02</v>
      </c>
      <c r="Q33" s="18"/>
      <c r="R33" s="18"/>
      <c r="S33" s="18">
        <v>1</v>
      </c>
      <c r="T33" s="18"/>
      <c r="U33" s="18">
        <v>1.02</v>
      </c>
      <c r="V33" s="18"/>
      <c r="W33" s="18"/>
    </row>
    <row r="34" spans="1:23" ht="18" customHeight="1">
      <c r="A34" s="22"/>
      <c r="B34" s="18" t="s">
        <v>111</v>
      </c>
      <c r="C34" s="18"/>
      <c r="D34" s="18"/>
      <c r="E34" s="18"/>
      <c r="F34" s="18">
        <v>1</v>
      </c>
      <c r="G34" s="18"/>
      <c r="H34" s="18"/>
      <c r="I34" s="18"/>
      <c r="J34" s="18"/>
      <c r="K34" s="18">
        <v>1</v>
      </c>
      <c r="L34" s="18"/>
      <c r="M34" s="18"/>
      <c r="N34" s="18"/>
      <c r="O34" s="18"/>
      <c r="P34" s="18">
        <v>1</v>
      </c>
      <c r="Q34" s="18"/>
      <c r="R34" s="18"/>
      <c r="S34" s="18"/>
      <c r="T34" s="18"/>
      <c r="U34" s="18">
        <v>1</v>
      </c>
      <c r="V34" s="18"/>
      <c r="W34" s="18"/>
    </row>
    <row r="35" spans="1:23" ht="19.5" customHeight="1">
      <c r="A35" s="22" t="s">
        <v>90</v>
      </c>
      <c r="B35" s="18" t="s">
        <v>9</v>
      </c>
      <c r="C35" s="18" t="s">
        <v>72</v>
      </c>
      <c r="D35" s="23">
        <v>125.123</v>
      </c>
      <c r="E35" s="18"/>
      <c r="F35" s="23">
        <f>D35-D42</f>
        <v>124.372</v>
      </c>
      <c r="G35" s="18">
        <v>77.466</v>
      </c>
      <c r="H35" s="18"/>
      <c r="I35" s="23">
        <v>133.223</v>
      </c>
      <c r="J35" s="18"/>
      <c r="K35" s="23">
        <f>I35-I42</f>
        <v>132.36200000000002</v>
      </c>
      <c r="L35" s="18">
        <v>63.988</v>
      </c>
      <c r="M35" s="18"/>
      <c r="N35" s="23">
        <v>135.386</v>
      </c>
      <c r="O35" s="18"/>
      <c r="P35" s="23">
        <f>N35-N42</f>
        <v>134.289</v>
      </c>
      <c r="Q35" s="18">
        <v>70.667</v>
      </c>
      <c r="R35" s="18"/>
      <c r="S35" s="23">
        <v>135.312</v>
      </c>
      <c r="T35" s="18"/>
      <c r="U35" s="23">
        <f>S35-S42</f>
        <v>134.216</v>
      </c>
      <c r="V35" s="80">
        <v>70.6</v>
      </c>
      <c r="W35" s="18"/>
    </row>
    <row r="36" spans="1:23" ht="19.5" customHeight="1">
      <c r="A36" s="22">
        <v>162</v>
      </c>
      <c r="B36" s="18" t="s">
        <v>112</v>
      </c>
      <c r="C36" s="18" t="s">
        <v>72</v>
      </c>
      <c r="D36" s="18"/>
      <c r="E36" s="18"/>
      <c r="F36" s="18"/>
      <c r="G36" s="23">
        <f>G39*G37</f>
        <v>0.41331000000000007</v>
      </c>
      <c r="H36" s="18"/>
      <c r="I36" s="18"/>
      <c r="J36" s="18"/>
      <c r="K36" s="18"/>
      <c r="L36" s="23">
        <f>L39*L37</f>
        <v>0.41331000000000007</v>
      </c>
      <c r="M36" s="18"/>
      <c r="N36" s="18"/>
      <c r="O36" s="18"/>
      <c r="P36" s="18"/>
      <c r="Q36" s="23">
        <f>Q39*Q37</f>
        <v>0.41331000000000007</v>
      </c>
      <c r="R36" s="18"/>
      <c r="S36" s="18"/>
      <c r="T36" s="18"/>
      <c r="U36" s="18"/>
      <c r="V36" s="23">
        <v>0.4133</v>
      </c>
      <c r="W36" s="18"/>
    </row>
    <row r="37" spans="1:23" ht="19.5" customHeight="1">
      <c r="A37" s="22" t="s">
        <v>87</v>
      </c>
      <c r="B37" s="18" t="s">
        <v>88</v>
      </c>
      <c r="C37" s="18" t="s">
        <v>113</v>
      </c>
      <c r="D37" s="18"/>
      <c r="E37" s="18"/>
      <c r="F37" s="18"/>
      <c r="G37" s="18">
        <v>0.003</v>
      </c>
      <c r="H37" s="18"/>
      <c r="I37" s="18"/>
      <c r="J37" s="18"/>
      <c r="K37" s="18"/>
      <c r="L37" s="18">
        <v>0.003</v>
      </c>
      <c r="M37" s="18"/>
      <c r="N37" s="18"/>
      <c r="O37" s="18"/>
      <c r="P37" s="18"/>
      <c r="Q37" s="18">
        <v>0.003</v>
      </c>
      <c r="R37" s="18"/>
      <c r="S37" s="18"/>
      <c r="T37" s="18"/>
      <c r="U37" s="18"/>
      <c r="V37" s="18">
        <v>0.003</v>
      </c>
      <c r="W37" s="18"/>
    </row>
    <row r="38" spans="1:23" ht="19.5" customHeight="1">
      <c r="A38" s="22" t="s">
        <v>90</v>
      </c>
      <c r="B38" s="18" t="s">
        <v>88</v>
      </c>
      <c r="C38" s="18" t="s">
        <v>114</v>
      </c>
      <c r="D38" s="18"/>
      <c r="E38" s="18"/>
      <c r="F38" s="18"/>
      <c r="G38" s="88">
        <v>3</v>
      </c>
      <c r="H38" s="18"/>
      <c r="I38" s="18"/>
      <c r="J38" s="18"/>
      <c r="K38" s="18"/>
      <c r="L38" s="88">
        <v>3</v>
      </c>
      <c r="M38" s="18"/>
      <c r="N38" s="18"/>
      <c r="O38" s="18"/>
      <c r="P38" s="18"/>
      <c r="Q38" s="88">
        <v>3</v>
      </c>
      <c r="R38" s="18"/>
      <c r="S38" s="18"/>
      <c r="T38" s="18"/>
      <c r="U38" s="18"/>
      <c r="V38" s="88">
        <v>3</v>
      </c>
      <c r="W38" s="18"/>
    </row>
    <row r="39" spans="1:23" ht="20.25" customHeight="1">
      <c r="A39" s="22" t="s">
        <v>90</v>
      </c>
      <c r="B39" s="18" t="s">
        <v>115</v>
      </c>
      <c r="C39" s="18" t="s">
        <v>116</v>
      </c>
      <c r="D39" s="18"/>
      <c r="E39" s="18"/>
      <c r="F39" s="18"/>
      <c r="G39" s="88">
        <v>137.77</v>
      </c>
      <c r="H39" s="18"/>
      <c r="I39" s="18"/>
      <c r="J39" s="18"/>
      <c r="K39" s="18"/>
      <c r="L39" s="88">
        <v>137.77</v>
      </c>
      <c r="M39" s="18"/>
      <c r="N39" s="18"/>
      <c r="O39" s="18"/>
      <c r="P39" s="18"/>
      <c r="Q39" s="88">
        <v>137.77</v>
      </c>
      <c r="R39" s="18"/>
      <c r="S39" s="18"/>
      <c r="T39" s="18"/>
      <c r="U39" s="18"/>
      <c r="V39" s="88">
        <v>137.77</v>
      </c>
      <c r="W39" s="18"/>
    </row>
    <row r="40" spans="1:24" ht="20.25" customHeight="1">
      <c r="A40" s="21">
        <v>2</v>
      </c>
      <c r="B40" s="18" t="s">
        <v>117</v>
      </c>
      <c r="C40" s="18" t="s">
        <v>72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42"/>
    </row>
    <row r="41" spans="1:25" ht="18" customHeight="1">
      <c r="A41" s="21">
        <v>3</v>
      </c>
      <c r="B41" s="18" t="s">
        <v>118</v>
      </c>
      <c r="C41" s="18" t="s">
        <v>72</v>
      </c>
      <c r="D41" s="18"/>
      <c r="E41" s="18"/>
      <c r="F41" s="18"/>
      <c r="G41" s="23">
        <v>0.9627</v>
      </c>
      <c r="H41" s="23">
        <f>G41</f>
        <v>0.9627</v>
      </c>
      <c r="I41" s="18"/>
      <c r="J41" s="18"/>
      <c r="K41" s="18"/>
      <c r="L41" s="23">
        <v>3.8707</v>
      </c>
      <c r="M41" s="23">
        <f>L41</f>
        <v>3.8707</v>
      </c>
      <c r="N41" s="18"/>
      <c r="O41" s="18"/>
      <c r="P41" s="18"/>
      <c r="Q41" s="23">
        <v>1.6037</v>
      </c>
      <c r="R41" s="23">
        <f>Q41</f>
        <v>1.6037</v>
      </c>
      <c r="S41" s="18"/>
      <c r="T41" s="18"/>
      <c r="U41" s="18"/>
      <c r="V41" s="23">
        <v>1.5347</v>
      </c>
      <c r="W41" s="23">
        <f>V41</f>
        <v>1.5347</v>
      </c>
      <c r="Y41" s="42"/>
    </row>
    <row r="42" spans="1:25" ht="21.75" customHeight="1">
      <c r="A42" s="21"/>
      <c r="B42" s="91" t="s">
        <v>119</v>
      </c>
      <c r="C42" s="18" t="s">
        <v>72</v>
      </c>
      <c r="D42" s="23">
        <f>D7</f>
        <v>0.751</v>
      </c>
      <c r="E42" s="18"/>
      <c r="F42" s="23">
        <f>F7</f>
        <v>8.446</v>
      </c>
      <c r="G42" s="23">
        <f>G41+G7</f>
        <v>1.37601</v>
      </c>
      <c r="H42" s="23">
        <f>SUM(D42:G42)</f>
        <v>10.57301</v>
      </c>
      <c r="I42" s="23">
        <f>I7</f>
        <v>0.861</v>
      </c>
      <c r="J42" s="18"/>
      <c r="K42" s="23">
        <f>K7</f>
        <v>7.593</v>
      </c>
      <c r="L42" s="23">
        <f>L41+L7</f>
        <v>4.28401</v>
      </c>
      <c r="M42" s="23">
        <f>SUM(I42:L42)</f>
        <v>12.738010000000001</v>
      </c>
      <c r="N42" s="23">
        <f>N7</f>
        <v>1.097</v>
      </c>
      <c r="O42" s="18"/>
      <c r="P42" s="23">
        <f>P7</f>
        <v>8.272</v>
      </c>
      <c r="Q42" s="23">
        <f>Q41+Q7</f>
        <v>2.01701</v>
      </c>
      <c r="R42" s="23">
        <f>SUM(N42:Q42)</f>
        <v>11.386009999999999</v>
      </c>
      <c r="S42" s="23">
        <f>S7</f>
        <v>1.096</v>
      </c>
      <c r="T42" s="18"/>
      <c r="U42" s="23">
        <f>U7</f>
        <v>8.268</v>
      </c>
      <c r="V42" s="23">
        <f>V41+V7</f>
        <v>1.948</v>
      </c>
      <c r="W42" s="23">
        <f>SUM(S42:V42)</f>
        <v>11.312000000000001</v>
      </c>
      <c r="X42" s="42"/>
      <c r="Y42" s="42"/>
    </row>
    <row r="43" spans="1:23" ht="21.75" customHeight="1">
      <c r="A43" s="27"/>
      <c r="B43" s="28"/>
      <c r="C43" s="29"/>
      <c r="D43" s="30"/>
      <c r="E43" s="30"/>
      <c r="F43" s="30"/>
      <c r="G43" s="30"/>
      <c r="H43" s="30"/>
      <c r="I43" s="17"/>
      <c r="J43" s="17"/>
      <c r="K43" s="17"/>
      <c r="L43" s="31"/>
      <c r="M43" s="31"/>
      <c r="N43" s="31"/>
      <c r="O43" s="17"/>
      <c r="P43" s="17"/>
      <c r="Q43" s="31"/>
      <c r="R43" s="17"/>
      <c r="S43" s="17"/>
      <c r="T43" s="17"/>
      <c r="U43" s="31"/>
      <c r="V43" s="31"/>
      <c r="W43" s="31"/>
    </row>
    <row r="44" spans="1:23" ht="12.75">
      <c r="A44" s="46"/>
      <c r="B44" s="17"/>
      <c r="C44" s="17"/>
      <c r="D44" s="17"/>
      <c r="E44" s="17"/>
      <c r="F44" s="17"/>
      <c r="G44" s="17"/>
      <c r="H44" s="17"/>
      <c r="I44" s="17"/>
      <c r="J44" s="17"/>
      <c r="K44" s="31"/>
      <c r="L44" s="17"/>
      <c r="M44" s="17"/>
      <c r="N44" s="17"/>
      <c r="O44" s="17"/>
      <c r="P44" s="17"/>
      <c r="Q44" s="31"/>
      <c r="R44" s="17"/>
      <c r="S44" s="31"/>
      <c r="T44" s="17"/>
      <c r="U44" s="31"/>
      <c r="V44" s="17"/>
      <c r="W44" s="17"/>
    </row>
    <row r="45" ht="12.75">
      <c r="N45" s="42"/>
    </row>
    <row r="46" spans="18:22" ht="12.75">
      <c r="R46" s="42"/>
      <c r="V46" s="42"/>
    </row>
    <row r="51" spans="16:23" ht="12.75">
      <c r="P51" s="33" t="s">
        <v>188</v>
      </c>
      <c r="Q51" s="33"/>
      <c r="R51" s="33"/>
      <c r="S51" s="33"/>
      <c r="T51" s="33"/>
      <c r="U51" s="33"/>
      <c r="V51" s="33"/>
      <c r="W51" s="33"/>
    </row>
  </sheetData>
  <mergeCells count="9">
    <mergeCell ref="A2:T2"/>
    <mergeCell ref="A3:T3"/>
    <mergeCell ref="N4:R4"/>
    <mergeCell ref="D4:H4"/>
    <mergeCell ref="I4:M4"/>
    <mergeCell ref="S4:W4"/>
    <mergeCell ref="A4:A5"/>
    <mergeCell ref="B4:B5"/>
    <mergeCell ref="C4:C5"/>
  </mergeCells>
  <printOptions/>
  <pageMargins left="0.8661417322834646" right="0" top="0.7874015748031497" bottom="0.15748031496062992" header="0.1968503937007874" footer="0.15748031496062992"/>
  <pageSetup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2"/>
  <sheetViews>
    <sheetView zoomScale="75" zoomScaleNormal="75" workbookViewId="0" topLeftCell="E1">
      <selection activeCell="O65" sqref="O65"/>
    </sheetView>
  </sheetViews>
  <sheetFormatPr defaultColWidth="9.00390625" defaultRowHeight="12.75"/>
  <cols>
    <col min="1" max="1" width="4.25390625" style="0" customWidth="1"/>
    <col min="2" max="2" width="28.125" style="0" customWidth="1"/>
    <col min="3" max="3" width="14.125" style="0" customWidth="1"/>
    <col min="4" max="4" width="10.75390625" style="0" customWidth="1"/>
    <col min="5" max="5" width="9.25390625" style="0" customWidth="1"/>
    <col min="6" max="6" width="11.625" style="0" customWidth="1"/>
    <col min="8" max="8" width="9.00390625" style="0" customWidth="1"/>
    <col min="9" max="9" width="7.375" style="0" customWidth="1"/>
    <col min="10" max="10" width="4.75390625" style="0" customWidth="1"/>
    <col min="11" max="11" width="7.75390625" style="0" customWidth="1"/>
    <col min="12" max="12" width="7.375" style="0" customWidth="1"/>
    <col min="13" max="13" width="5.875" style="0" customWidth="1"/>
    <col min="14" max="14" width="7.25390625" style="0" customWidth="1"/>
    <col min="15" max="15" width="4.00390625" style="0" customWidth="1"/>
    <col min="16" max="16" width="7.875" style="0" customWidth="1"/>
    <col min="17" max="17" width="6.625" style="0" customWidth="1"/>
    <col min="18" max="18" width="7.25390625" style="0" customWidth="1"/>
    <col min="19" max="19" width="7.625" style="0" customWidth="1"/>
    <col min="20" max="20" width="4.00390625" style="0" customWidth="1"/>
    <col min="21" max="21" width="8.25390625" style="0" customWidth="1"/>
    <col min="22" max="22" width="6.375" style="0" customWidth="1"/>
    <col min="23" max="23" width="6.75390625" style="0" customWidth="1"/>
  </cols>
  <sheetData>
    <row r="1" spans="1:24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2.75">
      <c r="A2" s="17"/>
      <c r="B2" s="242" t="s">
        <v>81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17"/>
      <c r="U2" s="241" t="s">
        <v>82</v>
      </c>
      <c r="V2" s="241"/>
      <c r="W2" s="241"/>
      <c r="X2" s="17"/>
    </row>
    <row r="3" spans="1:24" ht="13.5" thickBot="1">
      <c r="A3" s="17"/>
      <c r="B3" s="242" t="s">
        <v>83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17"/>
      <c r="V3" s="17"/>
      <c r="W3" s="17"/>
      <c r="X3" s="17"/>
    </row>
    <row r="4" spans="1:24" ht="13.5" thickBot="1">
      <c r="A4" s="243" t="s">
        <v>153</v>
      </c>
      <c r="B4" s="245" t="s">
        <v>5</v>
      </c>
      <c r="C4" s="247" t="s">
        <v>152</v>
      </c>
      <c r="D4" s="249" t="s">
        <v>173</v>
      </c>
      <c r="E4" s="250"/>
      <c r="F4" s="250"/>
      <c r="G4" s="250"/>
      <c r="H4" s="251"/>
      <c r="I4" s="249" t="s">
        <v>174</v>
      </c>
      <c r="J4" s="250"/>
      <c r="K4" s="250"/>
      <c r="L4" s="250"/>
      <c r="M4" s="251"/>
      <c r="N4" s="249" t="s">
        <v>175</v>
      </c>
      <c r="O4" s="250"/>
      <c r="P4" s="250"/>
      <c r="Q4" s="250"/>
      <c r="R4" s="251"/>
      <c r="S4" s="249" t="s">
        <v>172</v>
      </c>
      <c r="T4" s="250"/>
      <c r="U4" s="250"/>
      <c r="V4" s="250"/>
      <c r="W4" s="251"/>
      <c r="X4" s="17"/>
    </row>
    <row r="5" spans="1:24" s="16" customFormat="1" ht="13.5" thickBot="1">
      <c r="A5" s="244"/>
      <c r="B5" s="246"/>
      <c r="C5" s="248"/>
      <c r="D5" s="77" t="s">
        <v>31</v>
      </c>
      <c r="E5" s="77" t="s">
        <v>32</v>
      </c>
      <c r="F5" s="77" t="s">
        <v>38</v>
      </c>
      <c r="G5" s="77" t="s">
        <v>34</v>
      </c>
      <c r="H5" s="77" t="s">
        <v>84</v>
      </c>
      <c r="I5" s="77" t="s">
        <v>31</v>
      </c>
      <c r="J5" s="77" t="s">
        <v>32</v>
      </c>
      <c r="K5" s="77" t="s">
        <v>38</v>
      </c>
      <c r="L5" s="77" t="s">
        <v>34</v>
      </c>
      <c r="M5" s="77" t="s">
        <v>84</v>
      </c>
      <c r="N5" s="77" t="s">
        <v>31</v>
      </c>
      <c r="O5" s="77" t="s">
        <v>32</v>
      </c>
      <c r="P5" s="77" t="s">
        <v>38</v>
      </c>
      <c r="Q5" s="77" t="s">
        <v>34</v>
      </c>
      <c r="R5" s="77" t="s">
        <v>84</v>
      </c>
      <c r="S5" s="77" t="s">
        <v>31</v>
      </c>
      <c r="T5" s="77" t="s">
        <v>32</v>
      </c>
      <c r="U5" s="77" t="s">
        <v>38</v>
      </c>
      <c r="V5" s="77" t="s">
        <v>34</v>
      </c>
      <c r="W5" s="77" t="s">
        <v>84</v>
      </c>
      <c r="X5" s="46"/>
    </row>
    <row r="6" spans="1:24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17"/>
    </row>
    <row r="7" spans="1:24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9</v>
      </c>
      <c r="O7" s="18">
        <v>10</v>
      </c>
      <c r="P7" s="18">
        <v>11</v>
      </c>
      <c r="Q7" s="18">
        <v>12</v>
      </c>
      <c r="R7" s="18">
        <v>13</v>
      </c>
      <c r="S7" s="18">
        <v>9</v>
      </c>
      <c r="T7" s="18">
        <v>10</v>
      </c>
      <c r="U7" s="18">
        <v>11</v>
      </c>
      <c r="V7" s="18">
        <v>12</v>
      </c>
      <c r="W7" s="18">
        <v>13</v>
      </c>
      <c r="X7" s="17"/>
    </row>
    <row r="8" spans="1:24" ht="12.75">
      <c r="A8" s="19" t="s">
        <v>57</v>
      </c>
      <c r="B8" s="18" t="s">
        <v>85</v>
      </c>
      <c r="C8" s="18" t="s">
        <v>72</v>
      </c>
      <c r="D8" s="18">
        <f>D9+D31</f>
        <v>0.8369</v>
      </c>
      <c r="E8" s="18"/>
      <c r="F8" s="18">
        <f>F31+F9</f>
        <v>9.415000000000001</v>
      </c>
      <c r="G8" s="18">
        <f>G31</f>
        <v>0.4652</v>
      </c>
      <c r="H8" s="18">
        <f>SUM(D8:G8)</f>
        <v>10.7171</v>
      </c>
      <c r="I8" s="18">
        <f>I31+I9</f>
        <v>0.902</v>
      </c>
      <c r="J8" s="18"/>
      <c r="K8" s="18">
        <f>K31+K9</f>
        <v>8.105</v>
      </c>
      <c r="L8" s="18">
        <v>0.4614</v>
      </c>
      <c r="M8" s="18">
        <f>SUM(I8:L8)</f>
        <v>9.468399999999999</v>
      </c>
      <c r="N8" s="18">
        <f>N31+N9</f>
        <v>1.2044000000000001</v>
      </c>
      <c r="O8" s="18"/>
      <c r="P8" s="18">
        <f>P31+P9</f>
        <v>9.1164</v>
      </c>
      <c r="Q8" s="18">
        <v>0.4652</v>
      </c>
      <c r="R8" s="18">
        <f>SUM(N8:Q8)</f>
        <v>10.786</v>
      </c>
      <c r="S8" s="18">
        <f>S31+S9</f>
        <v>1.207</v>
      </c>
      <c r="T8" s="18"/>
      <c r="U8" s="23">
        <f>U31+U9</f>
        <v>9.1102</v>
      </c>
      <c r="V8" s="18">
        <v>0.4652</v>
      </c>
      <c r="W8" s="18">
        <f>SUM(S8:V8)</f>
        <v>10.7824</v>
      </c>
      <c r="X8" s="17"/>
    </row>
    <row r="9" spans="1:24" ht="12.75">
      <c r="A9" s="20" t="s">
        <v>120</v>
      </c>
      <c r="B9" s="18" t="s">
        <v>86</v>
      </c>
      <c r="C9" s="18" t="s">
        <v>72</v>
      </c>
      <c r="D9" s="18">
        <v>0.5087</v>
      </c>
      <c r="E9" s="18"/>
      <c r="F9" s="18">
        <v>2.0432</v>
      </c>
      <c r="G9" s="18"/>
      <c r="H9" s="18">
        <f>SUM(D9:G9)</f>
        <v>2.5519000000000003</v>
      </c>
      <c r="I9" s="18">
        <v>0.5087</v>
      </c>
      <c r="J9" s="18"/>
      <c r="K9" s="18">
        <v>2.0432</v>
      </c>
      <c r="L9" s="18"/>
      <c r="M9" s="18"/>
      <c r="N9" s="18">
        <v>0.5087</v>
      </c>
      <c r="O9" s="18"/>
      <c r="P9" s="18">
        <v>2.0432</v>
      </c>
      <c r="Q9" s="18"/>
      <c r="R9" s="18">
        <v>2.5519</v>
      </c>
      <c r="S9" s="18">
        <v>0.5087</v>
      </c>
      <c r="T9" s="18"/>
      <c r="U9" s="18">
        <v>2.0432</v>
      </c>
      <c r="V9" s="18"/>
      <c r="W9" s="18">
        <f>SUM(S9:V9)</f>
        <v>2.5519000000000003</v>
      </c>
      <c r="X9" s="17"/>
    </row>
    <row r="10" spans="1:24" ht="12.75">
      <c r="A10" s="19" t="s">
        <v>87</v>
      </c>
      <c r="B10" s="18" t="s">
        <v>88</v>
      </c>
      <c r="C10" s="18" t="s">
        <v>89</v>
      </c>
      <c r="D10" s="18">
        <v>1.02</v>
      </c>
      <c r="E10" s="18"/>
      <c r="F10" s="18">
        <v>3.02</v>
      </c>
      <c r="G10" s="18"/>
      <c r="H10" s="18"/>
      <c r="I10" s="18">
        <v>1.02</v>
      </c>
      <c r="J10" s="18"/>
      <c r="K10" s="18">
        <v>3.02</v>
      </c>
      <c r="L10" s="18"/>
      <c r="M10" s="18"/>
      <c r="N10" s="18">
        <v>1.02</v>
      </c>
      <c r="O10" s="18"/>
      <c r="P10" s="18">
        <v>3.02</v>
      </c>
      <c r="Q10" s="18"/>
      <c r="R10" s="18"/>
      <c r="S10" s="18">
        <v>1.02</v>
      </c>
      <c r="T10" s="18"/>
      <c r="U10" s="18">
        <v>3.02</v>
      </c>
      <c r="V10" s="18"/>
      <c r="W10" s="18"/>
      <c r="X10" s="17"/>
    </row>
    <row r="11" spans="1:24" ht="12.75">
      <c r="A11" s="19" t="s">
        <v>90</v>
      </c>
      <c r="B11" s="18" t="s">
        <v>91</v>
      </c>
      <c r="C11" s="18" t="s">
        <v>92</v>
      </c>
      <c r="D11" s="18">
        <v>50</v>
      </c>
      <c r="E11" s="18"/>
      <c r="F11" s="18">
        <v>74.55</v>
      </c>
      <c r="G11" s="18"/>
      <c r="H11" s="18"/>
      <c r="I11" s="18">
        <v>50</v>
      </c>
      <c r="J11" s="18"/>
      <c r="K11" s="18">
        <v>74.55</v>
      </c>
      <c r="L11" s="18"/>
      <c r="M11" s="18"/>
      <c r="N11" s="18">
        <v>50</v>
      </c>
      <c r="O11" s="18"/>
      <c r="P11" s="18">
        <v>74.55</v>
      </c>
      <c r="Q11" s="18"/>
      <c r="R11" s="18"/>
      <c r="S11" s="18">
        <v>50</v>
      </c>
      <c r="T11" s="18"/>
      <c r="U11" s="18">
        <v>74.55</v>
      </c>
      <c r="V11" s="18"/>
      <c r="W11" s="18"/>
      <c r="X11" s="17"/>
    </row>
    <row r="12" spans="1:24" ht="12.75">
      <c r="A12" s="19" t="s">
        <v>93</v>
      </c>
      <c r="B12" s="18" t="s">
        <v>94</v>
      </c>
      <c r="C12" s="18" t="s">
        <v>95</v>
      </c>
      <c r="D12" s="18">
        <v>8760</v>
      </c>
      <c r="E12" s="18"/>
      <c r="F12" s="18">
        <v>8760</v>
      </c>
      <c r="G12" s="18"/>
      <c r="H12" s="18"/>
      <c r="I12" s="18">
        <v>8760</v>
      </c>
      <c r="J12" s="18"/>
      <c r="K12" s="18">
        <v>8760</v>
      </c>
      <c r="L12" s="18"/>
      <c r="M12" s="18"/>
      <c r="N12" s="18">
        <v>8760</v>
      </c>
      <c r="O12" s="18"/>
      <c r="P12" s="18">
        <v>8760</v>
      </c>
      <c r="Q12" s="18"/>
      <c r="R12" s="18"/>
      <c r="S12" s="18">
        <v>8760</v>
      </c>
      <c r="T12" s="18"/>
      <c r="U12" s="18">
        <v>8760</v>
      </c>
      <c r="V12" s="18"/>
      <c r="W12" s="18"/>
      <c r="X12" s="17"/>
    </row>
    <row r="13" spans="1:24" ht="12.75">
      <c r="A13" s="19" t="s">
        <v>39</v>
      </c>
      <c r="B13" s="18" t="s">
        <v>96</v>
      </c>
      <c r="C13" s="18" t="s">
        <v>72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7"/>
    </row>
    <row r="14" spans="1:24" ht="12.75">
      <c r="A14" s="19" t="s">
        <v>87</v>
      </c>
      <c r="B14" s="18" t="s">
        <v>88</v>
      </c>
      <c r="C14" s="18" t="s">
        <v>97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7"/>
    </row>
    <row r="15" spans="1:24" ht="12.75">
      <c r="A15" s="19" t="s">
        <v>90</v>
      </c>
      <c r="B15" s="18" t="s">
        <v>98</v>
      </c>
      <c r="C15" s="18" t="s">
        <v>99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7"/>
    </row>
    <row r="16" spans="1:24" ht="12.75">
      <c r="A16" s="18">
        <v>13</v>
      </c>
      <c r="B16" s="18" t="s">
        <v>100</v>
      </c>
      <c r="C16" s="18" t="s">
        <v>72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7"/>
    </row>
    <row r="17" spans="1:24" ht="12.75">
      <c r="A17" s="19" t="s">
        <v>87</v>
      </c>
      <c r="B17" s="18" t="s">
        <v>88</v>
      </c>
      <c r="C17" s="18" t="s">
        <v>97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7"/>
    </row>
    <row r="18" spans="1:24" ht="12.75">
      <c r="A18" s="19" t="s">
        <v>90</v>
      </c>
      <c r="B18" s="18" t="s">
        <v>98</v>
      </c>
      <c r="C18" s="18" t="s">
        <v>99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7"/>
    </row>
    <row r="19" spans="1:24" ht="12.75">
      <c r="A19" s="18">
        <v>14</v>
      </c>
      <c r="B19" s="18" t="s">
        <v>101</v>
      </c>
      <c r="C19" s="18" t="s">
        <v>72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7"/>
    </row>
    <row r="20" spans="1:24" ht="12.75">
      <c r="A20" s="18">
        <v>141</v>
      </c>
      <c r="B20" s="18" t="s">
        <v>102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7"/>
    </row>
    <row r="21" spans="1:24" ht="12.75">
      <c r="A21" s="19" t="s">
        <v>87</v>
      </c>
      <c r="B21" s="18" t="s">
        <v>88</v>
      </c>
      <c r="C21" s="18" t="s">
        <v>97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7"/>
    </row>
    <row r="22" spans="1:24" ht="12.75">
      <c r="A22" s="19" t="s">
        <v>90</v>
      </c>
      <c r="B22" s="18" t="s">
        <v>98</v>
      </c>
      <c r="C22" s="18" t="s">
        <v>99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7"/>
    </row>
    <row r="23" spans="1:24" ht="12.75">
      <c r="A23" s="18">
        <v>142</v>
      </c>
      <c r="B23" s="18" t="s">
        <v>103</v>
      </c>
      <c r="C23" s="18" t="s">
        <v>72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7"/>
    </row>
    <row r="24" spans="1:24" ht="12.75">
      <c r="A24" s="19" t="s">
        <v>87</v>
      </c>
      <c r="B24" s="18" t="s">
        <v>88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7"/>
    </row>
    <row r="25" spans="1:24" ht="12.75">
      <c r="A25" s="19" t="s">
        <v>90</v>
      </c>
      <c r="B25" s="18" t="s">
        <v>104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7"/>
    </row>
    <row r="26" spans="1:24" ht="12.75">
      <c r="A26" s="18">
        <v>143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7"/>
    </row>
    <row r="27" spans="1:24" ht="12.75">
      <c r="A27" s="18">
        <v>15</v>
      </c>
      <c r="B27" s="18" t="s">
        <v>105</v>
      </c>
      <c r="C27" s="18" t="s">
        <v>72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7"/>
    </row>
    <row r="28" spans="1:24" ht="12.75">
      <c r="A28" s="18">
        <v>151</v>
      </c>
      <c r="B28" s="18" t="s">
        <v>106</v>
      </c>
      <c r="C28" s="18" t="s">
        <v>72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7"/>
    </row>
    <row r="29" spans="1:24" ht="12.75">
      <c r="A29" s="19" t="s">
        <v>87</v>
      </c>
      <c r="B29" s="18" t="s">
        <v>88</v>
      </c>
      <c r="C29" s="18" t="s">
        <v>107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7"/>
    </row>
    <row r="30" spans="1:24" ht="12.75">
      <c r="A30" s="18">
        <v>152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7"/>
    </row>
    <row r="31" spans="1:24" ht="12.75">
      <c r="A31" s="18">
        <v>16</v>
      </c>
      <c r="B31" s="18" t="s">
        <v>108</v>
      </c>
      <c r="C31" s="18" t="s">
        <v>72</v>
      </c>
      <c r="D31" s="18">
        <f>D32</f>
        <v>0.3282</v>
      </c>
      <c r="E31" s="18"/>
      <c r="F31" s="18">
        <f>F32</f>
        <v>7.3718</v>
      </c>
      <c r="G31" s="18">
        <f>G37</f>
        <v>0.4652</v>
      </c>
      <c r="H31" s="18">
        <f>SUM(D31:G31)</f>
        <v>8.1652</v>
      </c>
      <c r="I31" s="18">
        <f>I32</f>
        <v>0.3933</v>
      </c>
      <c r="J31" s="18"/>
      <c r="K31" s="18">
        <f>K32</f>
        <v>6.0618</v>
      </c>
      <c r="L31" s="18">
        <v>0.4614</v>
      </c>
      <c r="M31" s="18">
        <f>SUM(I31:L31)</f>
        <v>6.9165</v>
      </c>
      <c r="N31" s="18">
        <f>N32</f>
        <v>0.6957</v>
      </c>
      <c r="O31" s="18"/>
      <c r="P31" s="18">
        <f>P32</f>
        <v>7.0732</v>
      </c>
      <c r="Q31" s="18">
        <v>0.4652</v>
      </c>
      <c r="R31" s="18">
        <f>SUM(N31:Q31)</f>
        <v>8.2341</v>
      </c>
      <c r="S31" s="18">
        <f>0.6983</f>
        <v>0.6983</v>
      </c>
      <c r="T31" s="18"/>
      <c r="U31" s="18">
        <f>U32</f>
        <v>7.067</v>
      </c>
      <c r="V31" s="18">
        <v>0.4652</v>
      </c>
      <c r="W31" s="18">
        <f>SUM(S31:V31)</f>
        <v>8.2305</v>
      </c>
      <c r="X31" s="17"/>
    </row>
    <row r="32" spans="1:24" ht="12.75">
      <c r="A32" s="18">
        <v>161</v>
      </c>
      <c r="B32" s="18" t="s">
        <v>109</v>
      </c>
      <c r="C32" s="18" t="s">
        <v>72</v>
      </c>
      <c r="D32" s="18">
        <v>0.3282</v>
      </c>
      <c r="E32" s="18"/>
      <c r="F32" s="18">
        <v>7.3718</v>
      </c>
      <c r="G32" s="18"/>
      <c r="H32" s="18"/>
      <c r="I32" s="18">
        <v>0.3933</v>
      </c>
      <c r="J32" s="18"/>
      <c r="K32" s="18">
        <v>6.0618</v>
      </c>
      <c r="L32" s="18"/>
      <c r="M32" s="18"/>
      <c r="N32" s="18">
        <v>0.6957</v>
      </c>
      <c r="O32" s="18"/>
      <c r="P32" s="18">
        <v>7.0732</v>
      </c>
      <c r="Q32" s="18"/>
      <c r="R32" s="18"/>
      <c r="S32" s="18">
        <v>0.3861</v>
      </c>
      <c r="T32" s="18"/>
      <c r="U32" s="18">
        <v>7.067</v>
      </c>
      <c r="V32" s="18"/>
      <c r="W32" s="18"/>
      <c r="X32" s="17"/>
    </row>
    <row r="33" spans="1:24" ht="12.75">
      <c r="A33" s="19" t="s">
        <v>87</v>
      </c>
      <c r="B33" s="18" t="s">
        <v>88</v>
      </c>
      <c r="C33" s="18" t="s">
        <v>15</v>
      </c>
      <c r="D33" s="18" t="s">
        <v>110</v>
      </c>
      <c r="E33" s="18"/>
      <c r="F33" s="18">
        <v>4.86</v>
      </c>
      <c r="G33" s="18"/>
      <c r="H33" s="18"/>
      <c r="I33" s="18" t="s">
        <v>110</v>
      </c>
      <c r="J33" s="18"/>
      <c r="K33" s="18">
        <v>4.86</v>
      </c>
      <c r="L33" s="18"/>
      <c r="M33" s="18"/>
      <c r="N33" s="18" t="s">
        <v>110</v>
      </c>
      <c r="O33" s="18"/>
      <c r="P33" s="18">
        <v>4.86</v>
      </c>
      <c r="Q33" s="18"/>
      <c r="R33" s="18"/>
      <c r="S33" s="18" t="s">
        <v>110</v>
      </c>
      <c r="T33" s="18"/>
      <c r="U33" s="18">
        <v>4.86</v>
      </c>
      <c r="V33" s="18"/>
      <c r="W33" s="18"/>
      <c r="X33" s="17"/>
    </row>
    <row r="34" spans="1:24" ht="12.75">
      <c r="A34" s="19"/>
      <c r="B34" s="18" t="s">
        <v>111</v>
      </c>
      <c r="C34" s="18"/>
      <c r="D34" s="18">
        <v>1</v>
      </c>
      <c r="E34" s="18"/>
      <c r="F34" s="18">
        <v>1.02</v>
      </c>
      <c r="G34" s="18"/>
      <c r="H34" s="18"/>
      <c r="I34" s="18"/>
      <c r="J34" s="18"/>
      <c r="K34" s="18">
        <v>1.02</v>
      </c>
      <c r="L34" s="18"/>
      <c r="M34" s="18"/>
      <c r="N34" s="18">
        <v>1</v>
      </c>
      <c r="O34" s="18"/>
      <c r="P34" s="18">
        <v>1.02</v>
      </c>
      <c r="Q34" s="18"/>
      <c r="R34" s="18"/>
      <c r="S34" s="18">
        <v>1</v>
      </c>
      <c r="T34" s="18"/>
      <c r="U34" s="18">
        <v>1.02</v>
      </c>
      <c r="V34" s="18"/>
      <c r="W34" s="18"/>
      <c r="X34" s="17"/>
    </row>
    <row r="35" spans="1:24" ht="12.75">
      <c r="A35" s="19"/>
      <c r="B35" s="18" t="s">
        <v>111</v>
      </c>
      <c r="C35" s="18"/>
      <c r="D35" s="18"/>
      <c r="E35" s="18"/>
      <c r="F35" s="18">
        <v>1</v>
      </c>
      <c r="G35" s="18"/>
      <c r="H35" s="18"/>
      <c r="I35" s="18"/>
      <c r="J35" s="18"/>
      <c r="K35" s="18">
        <v>1</v>
      </c>
      <c r="L35" s="18"/>
      <c r="M35" s="18"/>
      <c r="N35" s="18"/>
      <c r="O35" s="18"/>
      <c r="P35" s="18">
        <v>1</v>
      </c>
      <c r="Q35" s="18"/>
      <c r="R35" s="18"/>
      <c r="S35" s="18"/>
      <c r="T35" s="18"/>
      <c r="U35" s="18">
        <v>1</v>
      </c>
      <c r="V35" s="18"/>
      <c r="W35" s="18"/>
      <c r="X35" s="17"/>
    </row>
    <row r="36" spans="1:24" ht="12.75">
      <c r="A36" s="19" t="s">
        <v>90</v>
      </c>
      <c r="B36" s="18" t="s">
        <v>9</v>
      </c>
      <c r="C36" s="18" t="s">
        <v>72</v>
      </c>
      <c r="D36" s="18">
        <v>139.4866</v>
      </c>
      <c r="E36" s="18"/>
      <c r="F36" s="18">
        <f>D36-D8</f>
        <v>138.6497</v>
      </c>
      <c r="G36" s="18">
        <v>85.5747</v>
      </c>
      <c r="H36" s="18"/>
      <c r="I36" s="18">
        <v>150.335</v>
      </c>
      <c r="J36" s="18"/>
      <c r="K36" s="18">
        <f>I36-I44</f>
        <v>149.43300000000002</v>
      </c>
      <c r="L36" s="18">
        <v>75.755</v>
      </c>
      <c r="M36" s="18"/>
      <c r="N36" s="18">
        <v>149.129</v>
      </c>
      <c r="O36" s="18"/>
      <c r="P36" s="18">
        <f>N36-N44</f>
        <v>147.9246</v>
      </c>
      <c r="Q36" s="18">
        <v>77.29</v>
      </c>
      <c r="R36" s="18"/>
      <c r="S36" s="18">
        <v>149.0474</v>
      </c>
      <c r="T36" s="18"/>
      <c r="U36" s="18">
        <f>S36-S44</f>
        <v>147.84040000000002</v>
      </c>
      <c r="V36" s="18">
        <v>77.212</v>
      </c>
      <c r="W36" s="18"/>
      <c r="X36" s="17"/>
    </row>
    <row r="37" spans="1:24" ht="12.75">
      <c r="A37" s="18">
        <v>162</v>
      </c>
      <c r="B37" s="18" t="s">
        <v>112</v>
      </c>
      <c r="C37" s="18" t="s">
        <v>72</v>
      </c>
      <c r="D37" s="18"/>
      <c r="E37" s="18"/>
      <c r="F37" s="18"/>
      <c r="G37" s="18">
        <v>0.4652</v>
      </c>
      <c r="H37" s="18"/>
      <c r="I37" s="18"/>
      <c r="J37" s="18"/>
      <c r="K37" s="18"/>
      <c r="L37" s="18">
        <v>0.4614</v>
      </c>
      <c r="M37" s="18"/>
      <c r="N37" s="18"/>
      <c r="O37" s="18"/>
      <c r="P37" s="18"/>
      <c r="Q37" s="18">
        <v>0.4652</v>
      </c>
      <c r="R37" s="18"/>
      <c r="S37" s="18"/>
      <c r="T37" s="18"/>
      <c r="U37" s="18"/>
      <c r="V37" s="18">
        <v>0.4652</v>
      </c>
      <c r="W37" s="18"/>
      <c r="X37" s="17"/>
    </row>
    <row r="38" spans="1:24" ht="12.75">
      <c r="A38" s="19" t="s">
        <v>87</v>
      </c>
      <c r="B38" s="18" t="s">
        <v>88</v>
      </c>
      <c r="C38" s="18" t="s">
        <v>113</v>
      </c>
      <c r="D38" s="18"/>
      <c r="E38" s="18"/>
      <c r="F38" s="18"/>
      <c r="G38" s="18">
        <v>0.003</v>
      </c>
      <c r="H38" s="18"/>
      <c r="I38" s="18"/>
      <c r="J38" s="18"/>
      <c r="K38" s="18"/>
      <c r="L38" s="18">
        <v>0.003</v>
      </c>
      <c r="M38" s="18"/>
      <c r="N38" s="18"/>
      <c r="O38" s="18"/>
      <c r="P38" s="18"/>
      <c r="Q38" s="18">
        <v>0.003</v>
      </c>
      <c r="R38" s="18"/>
      <c r="S38" s="18"/>
      <c r="T38" s="18"/>
      <c r="U38" s="18"/>
      <c r="V38" s="18">
        <v>0.003</v>
      </c>
      <c r="W38" s="18"/>
      <c r="X38" s="17"/>
    </row>
    <row r="39" spans="1:24" ht="12.75">
      <c r="A39" s="19" t="s">
        <v>90</v>
      </c>
      <c r="B39" s="18" t="s">
        <v>88</v>
      </c>
      <c r="C39" s="18" t="s">
        <v>114</v>
      </c>
      <c r="D39" s="18"/>
      <c r="E39" s="18"/>
      <c r="F39" s="18"/>
      <c r="G39" s="18">
        <v>3</v>
      </c>
      <c r="H39" s="18"/>
      <c r="I39" s="18"/>
      <c r="J39" s="18"/>
      <c r="K39" s="18"/>
      <c r="L39" s="18">
        <v>3</v>
      </c>
      <c r="M39" s="18"/>
      <c r="N39" s="18"/>
      <c r="O39" s="18"/>
      <c r="P39" s="18"/>
      <c r="Q39" s="18">
        <v>3</v>
      </c>
      <c r="R39" s="18"/>
      <c r="S39" s="18"/>
      <c r="T39" s="18"/>
      <c r="U39" s="18"/>
      <c r="V39" s="18">
        <v>3</v>
      </c>
      <c r="W39" s="18"/>
      <c r="X39" s="17"/>
    </row>
    <row r="40" spans="1:24" ht="12.75">
      <c r="A40" s="19" t="s">
        <v>90</v>
      </c>
      <c r="B40" s="18" t="s">
        <v>115</v>
      </c>
      <c r="C40" s="18" t="s">
        <v>116</v>
      </c>
      <c r="D40" s="18"/>
      <c r="E40" s="18"/>
      <c r="F40" s="18"/>
      <c r="G40" s="18">
        <v>155.07</v>
      </c>
      <c r="H40" s="18"/>
      <c r="I40" s="18"/>
      <c r="J40" s="18"/>
      <c r="K40" s="18"/>
      <c r="L40" s="18">
        <v>155.07</v>
      </c>
      <c r="M40" s="18"/>
      <c r="N40" s="18"/>
      <c r="O40" s="18"/>
      <c r="P40" s="18"/>
      <c r="Q40" s="18">
        <v>155.07</v>
      </c>
      <c r="R40" s="18"/>
      <c r="S40" s="18"/>
      <c r="T40" s="18"/>
      <c r="U40" s="18"/>
      <c r="V40" s="18">
        <v>155.07</v>
      </c>
      <c r="W40" s="18"/>
      <c r="X40" s="17"/>
    </row>
    <row r="41" spans="1:24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7"/>
    </row>
    <row r="42" spans="1:24" ht="12.75">
      <c r="A42" s="18">
        <v>2</v>
      </c>
      <c r="B42" s="18" t="s">
        <v>117</v>
      </c>
      <c r="C42" s="18" t="s">
        <v>72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7"/>
    </row>
    <row r="43" spans="1:24" ht="12.75">
      <c r="A43" s="18">
        <v>3</v>
      </c>
      <c r="B43" s="18" t="s">
        <v>118</v>
      </c>
      <c r="C43" s="18" t="s">
        <v>72</v>
      </c>
      <c r="D43" s="18"/>
      <c r="E43" s="18"/>
      <c r="F43" s="18"/>
      <c r="G43" s="18">
        <v>1.0695</v>
      </c>
      <c r="H43" s="18">
        <f>SUM(G43)</f>
        <v>1.0695</v>
      </c>
      <c r="I43" s="18"/>
      <c r="J43" s="18"/>
      <c r="K43" s="18"/>
      <c r="L43" s="18">
        <v>10.1706</v>
      </c>
      <c r="M43" s="18">
        <f>L43</f>
        <v>10.1706</v>
      </c>
      <c r="N43" s="18"/>
      <c r="O43" s="18"/>
      <c r="P43" s="18"/>
      <c r="Q43" s="18">
        <v>1.7558</v>
      </c>
      <c r="R43" s="18">
        <f>Q43</f>
        <v>1.7558</v>
      </c>
      <c r="S43" s="18"/>
      <c r="T43" s="18"/>
      <c r="U43" s="18"/>
      <c r="V43" s="18">
        <v>1.6778</v>
      </c>
      <c r="W43" s="18">
        <f>SUM(V43)</f>
        <v>1.6778</v>
      </c>
      <c r="X43" s="17"/>
    </row>
    <row r="44" spans="1:24" ht="12.75">
      <c r="A44" s="18"/>
      <c r="B44" s="18" t="s">
        <v>119</v>
      </c>
      <c r="C44" s="18" t="s">
        <v>72</v>
      </c>
      <c r="D44" s="18">
        <f>D8</f>
        <v>0.8369</v>
      </c>
      <c r="E44" s="18"/>
      <c r="F44" s="18">
        <f>F8</f>
        <v>9.415000000000001</v>
      </c>
      <c r="G44" s="18">
        <f>G8+G43</f>
        <v>1.5347</v>
      </c>
      <c r="H44" s="23">
        <f>H8+H43</f>
        <v>11.7866</v>
      </c>
      <c r="I44" s="18">
        <f>I8</f>
        <v>0.902</v>
      </c>
      <c r="J44" s="18"/>
      <c r="K44" s="18">
        <f>K8</f>
        <v>8.105</v>
      </c>
      <c r="L44" s="18">
        <f>L43+L8</f>
        <v>10.632</v>
      </c>
      <c r="M44" s="18">
        <f>M8+M43</f>
        <v>19.639</v>
      </c>
      <c r="N44" s="18">
        <f>N8</f>
        <v>1.2044000000000001</v>
      </c>
      <c r="O44" s="18"/>
      <c r="P44" s="18">
        <f>P8</f>
        <v>9.1164</v>
      </c>
      <c r="Q44" s="18">
        <f>Q43+Q8</f>
        <v>2.221</v>
      </c>
      <c r="R44" s="18">
        <f>SUM(N44:Q44)</f>
        <v>12.5418</v>
      </c>
      <c r="S44" s="18">
        <v>1.207</v>
      </c>
      <c r="T44" s="18"/>
      <c r="U44" s="80">
        <f>U8</f>
        <v>9.1102</v>
      </c>
      <c r="V44" s="18">
        <f>V8+V43</f>
        <v>2.143</v>
      </c>
      <c r="W44" s="80">
        <f>SUM(S44:V44)</f>
        <v>12.4602</v>
      </c>
      <c r="X44" s="17"/>
    </row>
    <row r="45" spans="1:24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2.75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17"/>
    </row>
    <row r="47" spans="1:24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33" t="s">
        <v>188</v>
      </c>
      <c r="M53" s="33"/>
      <c r="N53" s="33"/>
      <c r="O53" s="33"/>
      <c r="P53" s="33"/>
      <c r="Q53" s="33"/>
      <c r="R53" s="33"/>
      <c r="S53" s="33"/>
      <c r="T53" s="17"/>
      <c r="U53" s="17"/>
      <c r="V53" s="17"/>
      <c r="W53" s="17"/>
      <c r="X53" s="17"/>
    </row>
    <row r="54" spans="1:24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</sheetData>
  <mergeCells count="11">
    <mergeCell ref="S4:W4"/>
    <mergeCell ref="U2:W2"/>
    <mergeCell ref="B2:S2"/>
    <mergeCell ref="B3:T3"/>
    <mergeCell ref="A46:W46"/>
    <mergeCell ref="A4:A5"/>
    <mergeCell ref="B4:B5"/>
    <mergeCell ref="C4:C5"/>
    <mergeCell ref="D4:H4"/>
    <mergeCell ref="I4:M4"/>
    <mergeCell ref="N4:R4"/>
  </mergeCells>
  <printOptions/>
  <pageMargins left="0.7874015748031497" right="0" top="0.1968503937007874" bottom="0.15748031496062992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0"/>
  <sheetViews>
    <sheetView zoomScale="75" zoomScaleNormal="75" workbookViewId="0" topLeftCell="G1">
      <selection activeCell="M30" sqref="M30:T30"/>
    </sheetView>
  </sheetViews>
  <sheetFormatPr defaultColWidth="9.00390625" defaultRowHeight="12.75"/>
  <cols>
    <col min="1" max="1" width="5.625" style="0" bestFit="1" customWidth="1"/>
    <col min="2" max="2" width="39.125" style="0" bestFit="1" customWidth="1"/>
    <col min="3" max="3" width="7.00390625" style="0" bestFit="1" customWidth="1"/>
    <col min="4" max="4" width="5.00390625" style="0" bestFit="1" customWidth="1"/>
    <col min="5" max="5" width="7.00390625" style="0" bestFit="1" customWidth="1"/>
    <col min="6" max="6" width="8.125" style="0" bestFit="1" customWidth="1"/>
    <col min="7" max="7" width="6.00390625" style="0" bestFit="1" customWidth="1"/>
    <col min="8" max="8" width="5.875" style="0" bestFit="1" customWidth="1"/>
    <col min="9" max="9" width="6.00390625" style="0" bestFit="1" customWidth="1"/>
    <col min="10" max="10" width="8.125" style="0" bestFit="1" customWidth="1"/>
    <col min="11" max="11" width="12.125" style="0" customWidth="1"/>
    <col min="12" max="12" width="6.875" style="0" customWidth="1"/>
    <col min="13" max="13" width="9.375" style="0" customWidth="1"/>
    <col min="14" max="14" width="10.75390625" style="0" customWidth="1"/>
    <col min="15" max="15" width="8.00390625" style="0" customWidth="1"/>
    <col min="16" max="16" width="6.125" style="0" customWidth="1"/>
    <col min="17" max="17" width="8.125" style="0" customWidth="1"/>
    <col min="18" max="18" width="9.00390625" style="0" customWidth="1"/>
  </cols>
  <sheetData>
    <row r="2" ht="12.75">
      <c r="Q2" t="s">
        <v>65</v>
      </c>
    </row>
    <row r="3" spans="1:15" ht="15">
      <c r="A3" s="212" t="s">
        <v>64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5" ht="13.5" thickBot="1"/>
    <row r="6" spans="1:22" s="73" customFormat="1" ht="27" customHeight="1" thickBot="1">
      <c r="A6" s="243" t="s">
        <v>153</v>
      </c>
      <c r="B6" s="245" t="s">
        <v>5</v>
      </c>
      <c r="C6" s="255" t="s">
        <v>145</v>
      </c>
      <c r="D6" s="256"/>
      <c r="E6" s="256"/>
      <c r="F6" s="257"/>
      <c r="G6" s="255" t="s">
        <v>146</v>
      </c>
      <c r="H6" s="256"/>
      <c r="I6" s="256"/>
      <c r="J6" s="257"/>
      <c r="K6" s="252" t="s">
        <v>176</v>
      </c>
      <c r="L6" s="253"/>
      <c r="M6" s="253"/>
      <c r="N6" s="254"/>
      <c r="O6" s="252" t="s">
        <v>177</v>
      </c>
      <c r="P6" s="253"/>
      <c r="Q6" s="253"/>
      <c r="R6" s="254"/>
      <c r="S6" s="252" t="s">
        <v>184</v>
      </c>
      <c r="T6" s="253"/>
      <c r="U6" s="253"/>
      <c r="V6" s="254"/>
    </row>
    <row r="7" spans="1:22" ht="13.5" thickBot="1">
      <c r="A7" s="244"/>
      <c r="B7" s="246"/>
      <c r="C7" s="78" t="s">
        <v>30</v>
      </c>
      <c r="D7" s="78" t="s">
        <v>31</v>
      </c>
      <c r="E7" s="78" t="s">
        <v>33</v>
      </c>
      <c r="F7" s="78" t="s">
        <v>34</v>
      </c>
      <c r="G7" s="78" t="s">
        <v>30</v>
      </c>
      <c r="H7" s="78" t="s">
        <v>31</v>
      </c>
      <c r="I7" s="78" t="s">
        <v>33</v>
      </c>
      <c r="J7" s="78" t="s">
        <v>34</v>
      </c>
      <c r="K7" s="78" t="s">
        <v>30</v>
      </c>
      <c r="L7" s="78" t="s">
        <v>31</v>
      </c>
      <c r="M7" s="78" t="s">
        <v>33</v>
      </c>
      <c r="N7" s="78" t="s">
        <v>34</v>
      </c>
      <c r="O7" s="78" t="s">
        <v>30</v>
      </c>
      <c r="P7" s="78" t="s">
        <v>31</v>
      </c>
      <c r="Q7" s="78" t="s">
        <v>33</v>
      </c>
      <c r="R7" s="78" t="s">
        <v>34</v>
      </c>
      <c r="S7" s="78" t="s">
        <v>30</v>
      </c>
      <c r="T7" s="78" t="s">
        <v>31</v>
      </c>
      <c r="U7" s="78" t="s">
        <v>33</v>
      </c>
      <c r="V7" s="78" t="s">
        <v>34</v>
      </c>
    </row>
    <row r="8" spans="1:22" ht="12.75">
      <c r="A8" s="6">
        <v>1</v>
      </c>
      <c r="B8" s="6">
        <v>2</v>
      </c>
      <c r="C8" s="8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 s="8">
        <v>11</v>
      </c>
      <c r="J8" s="8">
        <v>12</v>
      </c>
      <c r="K8" s="8">
        <v>13</v>
      </c>
      <c r="L8" s="8">
        <v>14</v>
      </c>
      <c r="M8" s="8">
        <v>16</v>
      </c>
      <c r="N8" s="8">
        <v>17</v>
      </c>
      <c r="O8" s="8">
        <v>18</v>
      </c>
      <c r="P8" s="8">
        <v>19</v>
      </c>
      <c r="Q8" s="8">
        <v>21</v>
      </c>
      <c r="R8" s="8">
        <v>22</v>
      </c>
      <c r="S8" s="8">
        <v>18</v>
      </c>
      <c r="T8" s="8">
        <v>19</v>
      </c>
      <c r="U8" s="8">
        <v>21</v>
      </c>
      <c r="V8" s="8">
        <v>22</v>
      </c>
    </row>
    <row r="9" spans="1:22" ht="12.75">
      <c r="A9" s="6" t="s">
        <v>57</v>
      </c>
      <c r="B9" s="4" t="s">
        <v>59</v>
      </c>
      <c r="C9" s="4">
        <v>18.373</v>
      </c>
      <c r="D9" s="4"/>
      <c r="E9" s="4"/>
      <c r="F9" s="4">
        <v>11.323</v>
      </c>
      <c r="G9" s="4">
        <v>18.373</v>
      </c>
      <c r="H9" s="4"/>
      <c r="I9" s="4"/>
      <c r="J9" s="4">
        <v>11.323</v>
      </c>
      <c r="K9" s="4">
        <f>K24+K20</f>
        <v>19.901</v>
      </c>
      <c r="L9" s="4"/>
      <c r="M9" s="4"/>
      <c r="N9" s="4">
        <v>10.397</v>
      </c>
      <c r="O9" s="4">
        <v>19.904</v>
      </c>
      <c r="P9" s="4"/>
      <c r="Q9" s="4"/>
      <c r="R9" s="12">
        <v>10.327</v>
      </c>
      <c r="S9" s="4">
        <v>19.893</v>
      </c>
      <c r="T9" s="4"/>
      <c r="U9" s="4"/>
      <c r="V9" s="12">
        <v>10.317</v>
      </c>
    </row>
    <row r="10" spans="1:22" ht="12.75">
      <c r="A10" s="6" t="s">
        <v>35</v>
      </c>
      <c r="B10" s="4" t="s">
        <v>36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.75">
      <c r="A11" s="6"/>
      <c r="B11" s="4" t="s">
        <v>37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2.75">
      <c r="A12" s="6"/>
      <c r="B12" s="4" t="s">
        <v>31</v>
      </c>
      <c r="C12" s="4"/>
      <c r="D12" s="4">
        <v>0.11</v>
      </c>
      <c r="E12" s="4"/>
      <c r="F12" s="4"/>
      <c r="G12" s="4"/>
      <c r="H12" s="4">
        <v>0.11</v>
      </c>
      <c r="I12" s="4"/>
      <c r="J12" s="4"/>
      <c r="K12" s="4"/>
      <c r="L12" s="13">
        <v>0.161</v>
      </c>
      <c r="M12" s="4"/>
      <c r="N12" s="4"/>
      <c r="O12" s="4"/>
      <c r="P12" s="13">
        <v>0.161</v>
      </c>
      <c r="Q12" s="4"/>
      <c r="R12" s="4"/>
      <c r="S12" s="4"/>
      <c r="T12" s="13">
        <v>0.161</v>
      </c>
      <c r="U12" s="4"/>
      <c r="V12" s="4"/>
    </row>
    <row r="13" spans="1:22" ht="12.75">
      <c r="A13" s="6"/>
      <c r="B13" s="4" t="s">
        <v>32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2.75">
      <c r="A14" s="6"/>
      <c r="B14" s="4" t="s">
        <v>38</v>
      </c>
      <c r="C14" s="4"/>
      <c r="D14" s="4"/>
      <c r="E14" s="4">
        <f>C9-D12</f>
        <v>18.263</v>
      </c>
      <c r="F14" s="4"/>
      <c r="G14" s="4"/>
      <c r="H14" s="4"/>
      <c r="I14" s="4">
        <f>G9-H12</f>
        <v>18.263</v>
      </c>
      <c r="J14" s="4"/>
      <c r="K14" s="4"/>
      <c r="L14" s="4"/>
      <c r="M14" s="4">
        <f>K9-L12</f>
        <v>19.74</v>
      </c>
      <c r="N14" s="4"/>
      <c r="O14" s="4"/>
      <c r="P14" s="4"/>
      <c r="Q14" s="4">
        <f>O9-P12</f>
        <v>19.743</v>
      </c>
      <c r="R14" s="4"/>
      <c r="S14" s="4"/>
      <c r="T14" s="4"/>
      <c r="U14" s="4">
        <f>S9-T12</f>
        <v>19.732</v>
      </c>
      <c r="V14" s="4"/>
    </row>
    <row r="15" spans="1:22" ht="12.75">
      <c r="A15" s="6" t="s">
        <v>39</v>
      </c>
      <c r="B15" s="4" t="s">
        <v>40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2.75">
      <c r="A16" s="7" t="s">
        <v>41</v>
      </c>
      <c r="B16" s="1" t="s">
        <v>43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8"/>
      <c r="B17" s="3" t="s">
        <v>42</v>
      </c>
      <c r="C17" s="3"/>
      <c r="D17" s="2"/>
      <c r="E17" s="3"/>
      <c r="F17" s="3"/>
      <c r="G17" s="3"/>
      <c r="H17" s="2"/>
      <c r="I17" s="3"/>
      <c r="J17" s="3"/>
      <c r="K17" s="3"/>
      <c r="L17" s="3"/>
      <c r="M17" s="3"/>
      <c r="N17" s="3"/>
      <c r="O17" s="3"/>
      <c r="P17" s="2"/>
      <c r="Q17" s="3"/>
      <c r="R17" s="3"/>
      <c r="S17" s="3"/>
      <c r="T17" s="2"/>
      <c r="U17" s="3"/>
      <c r="V17" s="3"/>
    </row>
    <row r="18" spans="1:22" ht="12.75">
      <c r="A18" s="9" t="s">
        <v>44</v>
      </c>
      <c r="B18" s="1" t="s">
        <v>45</v>
      </c>
      <c r="C18" s="5">
        <f>C20+C24</f>
        <v>18.373</v>
      </c>
      <c r="D18" s="1">
        <v>0.11</v>
      </c>
      <c r="E18" s="15">
        <f>E20+E24</f>
        <v>6.940177500000001</v>
      </c>
      <c r="F18" s="12">
        <f>F20+F24</f>
        <v>11.322822500000001</v>
      </c>
      <c r="G18" s="5">
        <f>G20+G24</f>
        <v>18.373</v>
      </c>
      <c r="H18" s="1">
        <v>0.11</v>
      </c>
      <c r="I18" s="15">
        <f>I20+I24</f>
        <v>6.940177500000001</v>
      </c>
      <c r="J18" s="12">
        <f>J20+J24</f>
        <v>11.322822500000001</v>
      </c>
      <c r="K18" s="1">
        <f>K24+K20</f>
        <v>19.901</v>
      </c>
      <c r="L18" s="12">
        <v>0.161</v>
      </c>
      <c r="M18" s="12">
        <f>M20+M24</f>
        <v>9.343</v>
      </c>
      <c r="N18" s="12">
        <f>N20+N24</f>
        <v>10.397</v>
      </c>
      <c r="O18" s="43">
        <f>O24+O20</f>
        <v>19.904</v>
      </c>
      <c r="P18" s="12">
        <v>0.161</v>
      </c>
      <c r="Q18" s="12">
        <f>Q20+Q24</f>
        <v>9.415999999999999</v>
      </c>
      <c r="R18" s="12">
        <f>R24+R20</f>
        <v>10.327</v>
      </c>
      <c r="S18" s="43">
        <f>S24+S20</f>
        <v>19.892999999999997</v>
      </c>
      <c r="T18" s="12">
        <v>0.161</v>
      </c>
      <c r="U18" s="12">
        <f>U20+U24</f>
        <v>9.415</v>
      </c>
      <c r="V18" s="12">
        <f>V24+V20</f>
        <v>10.316999999999998</v>
      </c>
    </row>
    <row r="19" spans="1:22" ht="12.75">
      <c r="A19" s="8"/>
      <c r="B19" s="3" t="s">
        <v>46</v>
      </c>
      <c r="C19" s="11"/>
      <c r="D19" s="3"/>
      <c r="E19" s="3"/>
      <c r="F19" s="3"/>
      <c r="G19" s="11"/>
      <c r="H19" s="3"/>
      <c r="I19" s="3"/>
      <c r="J19" s="3"/>
      <c r="K19" s="3"/>
      <c r="L19" s="3"/>
      <c r="M19" s="3"/>
      <c r="N19" s="3"/>
      <c r="O19" s="11"/>
      <c r="P19" s="3"/>
      <c r="Q19" s="3"/>
      <c r="R19" s="3"/>
      <c r="S19" s="11"/>
      <c r="T19" s="3"/>
      <c r="U19" s="3"/>
      <c r="V19" s="3"/>
    </row>
    <row r="20" spans="1:22" ht="12.75">
      <c r="A20" s="6" t="s">
        <v>47</v>
      </c>
      <c r="B20" s="4" t="s">
        <v>60</v>
      </c>
      <c r="C20" s="4">
        <v>1.559</v>
      </c>
      <c r="D20" s="4">
        <v>0.11</v>
      </c>
      <c r="E20" s="14">
        <f>C18*6.75%</f>
        <v>1.2401775000000002</v>
      </c>
      <c r="F20" s="14">
        <f>C20-D20-E20</f>
        <v>0.2088224999999997</v>
      </c>
      <c r="G20" s="4">
        <v>1.559</v>
      </c>
      <c r="H20" s="4">
        <v>0.11</v>
      </c>
      <c r="I20" s="14">
        <f>G18*6.75%</f>
        <v>1.2401775000000002</v>
      </c>
      <c r="J20" s="14">
        <f>G20-H20-I20</f>
        <v>0.2088224999999997</v>
      </c>
      <c r="K20" s="4">
        <v>1.674</v>
      </c>
      <c r="L20" s="13">
        <v>0.161</v>
      </c>
      <c r="M20" s="13">
        <v>1.216</v>
      </c>
      <c r="N20" s="13">
        <v>0.297</v>
      </c>
      <c r="O20" s="13">
        <v>1.664</v>
      </c>
      <c r="P20" s="13">
        <v>0.161</v>
      </c>
      <c r="Q20" s="13">
        <v>1.216</v>
      </c>
      <c r="R20" s="13">
        <v>0.287</v>
      </c>
      <c r="S20" s="13">
        <v>1.653</v>
      </c>
      <c r="T20" s="13">
        <v>0.161</v>
      </c>
      <c r="U20" s="13">
        <v>1.215</v>
      </c>
      <c r="V20" s="13">
        <v>0.277</v>
      </c>
    </row>
    <row r="21" spans="1:22" ht="12.75">
      <c r="A21" s="6"/>
      <c r="B21" s="4" t="s">
        <v>49</v>
      </c>
      <c r="C21" s="14">
        <f>C20/C18*100</f>
        <v>8.485277309094867</v>
      </c>
      <c r="D21" s="14">
        <f>D20/C18*100</f>
        <v>0.5987046209111195</v>
      </c>
      <c r="E21" s="14">
        <f>E20/C18*100</f>
        <v>6.75</v>
      </c>
      <c r="F21" s="14">
        <f>F20/C18*100</f>
        <v>1.1365726881837461</v>
      </c>
      <c r="G21" s="14">
        <f>G20/G18*100</f>
        <v>8.485277309094867</v>
      </c>
      <c r="H21" s="14">
        <f>H20/G18*100</f>
        <v>0.5987046209111195</v>
      </c>
      <c r="I21" s="14">
        <f>I20/G18*100</f>
        <v>6.75</v>
      </c>
      <c r="J21" s="14">
        <f>J20/G18*100</f>
        <v>1.1365726881837461</v>
      </c>
      <c r="K21" s="14">
        <f>K20/K18*100</f>
        <v>8.411637606150444</v>
      </c>
      <c r="L21" s="14">
        <f>L20/K18*100</f>
        <v>0.809004572634541</v>
      </c>
      <c r="M21" s="14">
        <f>M20/M14*100</f>
        <v>6.160081053698075</v>
      </c>
      <c r="N21" s="14">
        <v>1.44</v>
      </c>
      <c r="O21" s="14">
        <f>O20/O18*100</f>
        <v>8.360128617363344</v>
      </c>
      <c r="P21" s="14">
        <f>P20/O18*100</f>
        <v>0.8088826366559486</v>
      </c>
      <c r="Q21" s="14">
        <f>Q20/Q14*100</f>
        <v>6.159145013422479</v>
      </c>
      <c r="R21" s="14">
        <v>1.39</v>
      </c>
      <c r="S21" s="14">
        <f>S20/S18*100</f>
        <v>8.309455587392552</v>
      </c>
      <c r="T21" s="14">
        <f>T20/S18*100</f>
        <v>0.8093299150454935</v>
      </c>
      <c r="U21" s="14">
        <f>U20/U14*100</f>
        <v>6.157510642610988</v>
      </c>
      <c r="V21" s="14">
        <v>1.34</v>
      </c>
    </row>
    <row r="22" spans="1:22" ht="12.75">
      <c r="A22" s="7" t="s">
        <v>50</v>
      </c>
      <c r="B22" s="1" t="s">
        <v>61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8"/>
      <c r="B23" s="3" t="s">
        <v>62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6" t="s">
        <v>53</v>
      </c>
      <c r="B24" s="4" t="s">
        <v>63</v>
      </c>
      <c r="C24" s="4">
        <f>E24+F24</f>
        <v>16.814</v>
      </c>
      <c r="D24" s="4"/>
      <c r="E24" s="4">
        <v>5.7</v>
      </c>
      <c r="F24" s="4">
        <v>11.114</v>
      </c>
      <c r="G24" s="4">
        <f>I24+J24</f>
        <v>16.814</v>
      </c>
      <c r="H24" s="4"/>
      <c r="I24" s="4">
        <v>5.7</v>
      </c>
      <c r="J24" s="4">
        <v>11.114</v>
      </c>
      <c r="K24" s="4">
        <v>18.227</v>
      </c>
      <c r="L24" s="4"/>
      <c r="M24" s="4">
        <v>8.127</v>
      </c>
      <c r="N24" s="4">
        <v>10.1</v>
      </c>
      <c r="O24" s="4">
        <f>Q24+R24</f>
        <v>18.24</v>
      </c>
      <c r="P24" s="4"/>
      <c r="Q24" s="4">
        <v>8.2</v>
      </c>
      <c r="R24" s="4">
        <v>10.04</v>
      </c>
      <c r="S24" s="4">
        <f>U24+V24</f>
        <v>18.24</v>
      </c>
      <c r="T24" s="4"/>
      <c r="U24" s="4">
        <v>8.2</v>
      </c>
      <c r="V24" s="4">
        <v>10.04</v>
      </c>
    </row>
    <row r="25" s="33" customFormat="1" ht="12.75">
      <c r="A25" s="35"/>
    </row>
    <row r="26" s="33" customFormat="1" ht="12.75">
      <c r="A26" s="35"/>
    </row>
    <row r="27" s="33" customFormat="1" ht="12.75">
      <c r="A27" s="35"/>
    </row>
    <row r="28" s="33" customFormat="1" ht="12.75">
      <c r="A28" s="35"/>
    </row>
    <row r="29" s="33" customFormat="1" ht="12.75">
      <c r="A29" s="35"/>
    </row>
    <row r="30" spans="1:13" s="33" customFormat="1" ht="12.75">
      <c r="A30" s="35"/>
      <c r="M30" s="33" t="s">
        <v>188</v>
      </c>
    </row>
  </sheetData>
  <mergeCells count="8">
    <mergeCell ref="S6:V6"/>
    <mergeCell ref="A3:O3"/>
    <mergeCell ref="C6:F6"/>
    <mergeCell ref="G6:J6"/>
    <mergeCell ref="K6:N6"/>
    <mergeCell ref="O6:R6"/>
    <mergeCell ref="A6:A7"/>
    <mergeCell ref="B6:B7"/>
  </mergeCells>
  <printOptions/>
  <pageMargins left="0.7874015748031497" right="0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TanyD</dc:creator>
  <cp:keywords/>
  <dc:description/>
  <cp:lastModifiedBy>olga</cp:lastModifiedBy>
  <cp:lastPrinted>2013-01-10T08:50:50Z</cp:lastPrinted>
  <dcterms:created xsi:type="dcterms:W3CDTF">2010-03-05T05:00:33Z</dcterms:created>
  <dcterms:modified xsi:type="dcterms:W3CDTF">2013-01-11T08:21:09Z</dcterms:modified>
  <cp:category/>
  <cp:version/>
  <cp:contentType/>
  <cp:contentStatus/>
</cp:coreProperties>
</file>