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9690" windowHeight="5085"/>
  </bookViews>
  <sheets>
    <sheet name="Финплан" sheetId="6" r:id="rId1"/>
  </sheets>
  <calcPr calcId="152511"/>
</workbook>
</file>

<file path=xl/calcChain.xml><?xml version="1.0" encoding="utf-8"?>
<calcChain xmlns="http://schemas.openxmlformats.org/spreadsheetml/2006/main">
  <c r="P27" i="6" l="1"/>
  <c r="J27" i="6" l="1"/>
  <c r="P20" i="6"/>
  <c r="P46" i="6"/>
  <c r="P45" i="6"/>
  <c r="P44" i="6"/>
  <c r="P43" i="6"/>
  <c r="P42" i="6"/>
  <c r="P41" i="6"/>
  <c r="P40" i="6"/>
  <c r="P39" i="6"/>
  <c r="P38" i="6"/>
  <c r="P37" i="6" s="1"/>
  <c r="P36" i="6"/>
  <c r="P35" i="6"/>
  <c r="P34" i="6"/>
  <c r="P33" i="6"/>
  <c r="P32" i="6"/>
  <c r="P31" i="6"/>
  <c r="P30" i="6"/>
  <c r="P29" i="6"/>
  <c r="P28" i="6"/>
  <c r="P26" i="6"/>
  <c r="P25" i="6"/>
  <c r="P24" i="6"/>
  <c r="P47" i="6" s="1"/>
  <c r="P23" i="6"/>
  <c r="P22" i="6"/>
  <c r="P21" i="6"/>
  <c r="P19" i="6"/>
  <c r="P18" i="6"/>
  <c r="P56" i="6" s="1"/>
  <c r="P75" i="6" s="1"/>
  <c r="N27" i="6"/>
  <c r="N26" i="6"/>
  <c r="O239" i="6"/>
  <c r="M239" i="6"/>
  <c r="K239" i="6"/>
  <c r="N239" i="6"/>
  <c r="N216" i="6"/>
  <c r="L27" i="6"/>
  <c r="L24" i="6" s="1"/>
  <c r="L56" i="6" s="1"/>
  <c r="L18" i="6"/>
  <c r="P81" i="6" l="1"/>
  <c r="P87" i="6" s="1"/>
  <c r="J21" i="6"/>
  <c r="J20" i="6"/>
  <c r="Q87" i="6"/>
  <c r="N24" i="6"/>
  <c r="L26" i="6"/>
  <c r="M24" i="6"/>
  <c r="M75" i="6"/>
  <c r="M81" i="6" s="1"/>
  <c r="M56" i="6"/>
  <c r="M47" i="6"/>
  <c r="I47" i="6"/>
  <c r="I56" i="6"/>
  <c r="I75" i="6" s="1"/>
  <c r="J46" i="6"/>
  <c r="J43" i="6"/>
  <c r="J44" i="6"/>
  <c r="J45" i="6"/>
  <c r="J42" i="6"/>
  <c r="J40" i="6"/>
  <c r="J38" i="6"/>
  <c r="J37" i="6"/>
  <c r="J30" i="6"/>
  <c r="J35" i="6"/>
  <c r="J33" i="6"/>
  <c r="J32" i="6"/>
  <c r="J31" i="6"/>
  <c r="H30" i="6"/>
  <c r="J28" i="6"/>
  <c r="J29" i="6"/>
  <c r="J24" i="6"/>
  <c r="J47" i="6" s="1"/>
  <c r="J26" i="6"/>
  <c r="I18" i="6"/>
  <c r="J18" i="6"/>
  <c r="H23" i="6"/>
  <c r="H69" i="6"/>
  <c r="H62" i="6"/>
  <c r="F75" i="6"/>
  <c r="H63" i="6"/>
  <c r="H47" i="6"/>
  <c r="H29" i="6"/>
  <c r="H24" i="6" s="1"/>
  <c r="H26" i="6"/>
  <c r="H18" i="6"/>
  <c r="F18" i="6"/>
  <c r="H20" i="6"/>
  <c r="M87" i="6" l="1"/>
  <c r="I81" i="6"/>
  <c r="I87" i="6" s="1"/>
  <c r="P216" i="6"/>
  <c r="P214" i="6"/>
  <c r="N214" i="6"/>
  <c r="N217" i="6"/>
  <c r="P217" i="6" s="1"/>
  <c r="Q82" i="6"/>
  <c r="R82" i="6"/>
  <c r="Q83" i="6"/>
  <c r="R83" i="6"/>
  <c r="Q84" i="6"/>
  <c r="R84" i="6"/>
  <c r="Q85" i="6"/>
  <c r="R85" i="6"/>
  <c r="Q86" i="6"/>
  <c r="R86" i="6"/>
  <c r="Q76" i="6"/>
  <c r="R76" i="6"/>
  <c r="Q77" i="6"/>
  <c r="R77" i="6"/>
  <c r="Q78" i="6"/>
  <c r="R78" i="6"/>
  <c r="Q79" i="6"/>
  <c r="R79" i="6"/>
  <c r="Q80" i="6"/>
  <c r="R80" i="6"/>
  <c r="Q48" i="6"/>
  <c r="R48" i="6"/>
  <c r="Q49" i="6"/>
  <c r="R49" i="6"/>
  <c r="Q50" i="6"/>
  <c r="R50" i="6"/>
  <c r="Q51" i="6"/>
  <c r="R51" i="6"/>
  <c r="Q52" i="6"/>
  <c r="R52" i="6"/>
  <c r="Q53" i="6"/>
  <c r="R53" i="6"/>
  <c r="Q54" i="6"/>
  <c r="R54" i="6"/>
  <c r="Q55" i="6"/>
  <c r="R55" i="6"/>
  <c r="Q56" i="6"/>
  <c r="Q57" i="6"/>
  <c r="R57" i="6"/>
  <c r="Q58" i="6"/>
  <c r="R58" i="6"/>
  <c r="Q59" i="6"/>
  <c r="R59" i="6"/>
  <c r="Q60" i="6"/>
  <c r="R60" i="6"/>
  <c r="Q61" i="6"/>
  <c r="R61" i="6"/>
  <c r="Q62" i="6"/>
  <c r="R62" i="6"/>
  <c r="Q63" i="6"/>
  <c r="R63" i="6"/>
  <c r="Q64" i="6"/>
  <c r="R64" i="6"/>
  <c r="Q65" i="6"/>
  <c r="R65" i="6"/>
  <c r="Q66" i="6"/>
  <c r="R66" i="6"/>
  <c r="Q67" i="6"/>
  <c r="R67" i="6"/>
  <c r="Q68" i="6"/>
  <c r="R68" i="6"/>
  <c r="Q69" i="6"/>
  <c r="R69" i="6"/>
  <c r="Q70" i="6"/>
  <c r="R70" i="6"/>
  <c r="Q71" i="6"/>
  <c r="R71" i="6"/>
  <c r="Q72" i="6"/>
  <c r="R72" i="6"/>
  <c r="Q73" i="6"/>
  <c r="R73" i="6"/>
  <c r="Q74" i="6"/>
  <c r="R74" i="6"/>
  <c r="Q75" i="6"/>
  <c r="Q19" i="6"/>
  <c r="R19" i="6"/>
  <c r="Q20" i="6"/>
  <c r="Q21" i="6"/>
  <c r="Q22" i="6"/>
  <c r="R22" i="6"/>
  <c r="Q23" i="6"/>
  <c r="Q24" i="6"/>
  <c r="Q25" i="6"/>
  <c r="R25" i="6"/>
  <c r="Q26" i="6"/>
  <c r="Q27" i="6"/>
  <c r="Q28" i="6"/>
  <c r="Q29" i="6"/>
  <c r="Q30" i="6"/>
  <c r="Q31" i="6"/>
  <c r="Q32" i="6"/>
  <c r="Q33" i="6"/>
  <c r="Q34" i="6"/>
  <c r="R34" i="6"/>
  <c r="Q35" i="6"/>
  <c r="Q36" i="6"/>
  <c r="R36" i="6"/>
  <c r="Q37" i="6"/>
  <c r="Q38" i="6"/>
  <c r="Q39" i="6"/>
  <c r="R39" i="6"/>
  <c r="Q40" i="6"/>
  <c r="Q41" i="6"/>
  <c r="R41" i="6"/>
  <c r="Q42" i="6"/>
  <c r="Q43" i="6"/>
  <c r="Q44" i="6"/>
  <c r="Q45" i="6"/>
  <c r="Q46" i="6"/>
  <c r="Q47" i="6"/>
  <c r="Q18" i="6"/>
  <c r="Q81" i="6" l="1"/>
  <c r="F24" i="6"/>
  <c r="F62" i="6"/>
  <c r="R27" i="6" l="1"/>
  <c r="L239" i="6"/>
  <c r="P239" i="6" s="1"/>
  <c r="J216" i="6"/>
  <c r="N219" i="6" l="1"/>
  <c r="P219" i="6" s="1"/>
  <c r="F33" i="6"/>
  <c r="F32" i="6"/>
  <c r="N41" i="6"/>
  <c r="N39" i="6"/>
  <c r="N36" i="6"/>
  <c r="N34" i="6"/>
  <c r="N33" i="6"/>
  <c r="N25" i="6"/>
  <c r="N22" i="6"/>
  <c r="N19" i="6"/>
  <c r="L46" i="6"/>
  <c r="L43" i="6"/>
  <c r="L41" i="6"/>
  <c r="L40" i="6"/>
  <c r="N40" i="6" s="1"/>
  <c r="L39" i="6"/>
  <c r="L38" i="6"/>
  <c r="L36" i="6"/>
  <c r="L35" i="6"/>
  <c r="L34" i="6"/>
  <c r="L33" i="6"/>
  <c r="L32" i="6"/>
  <c r="L31" i="6"/>
  <c r="L28" i="6"/>
  <c r="L25" i="6"/>
  <c r="L23" i="6"/>
  <c r="N23" i="6" s="1"/>
  <c r="L22" i="6"/>
  <c r="N21" i="6"/>
  <c r="N20" i="6"/>
  <c r="L19" i="6"/>
  <c r="L45" i="6"/>
  <c r="L44" i="6"/>
  <c r="L42" i="6"/>
  <c r="J41" i="6"/>
  <c r="J39" i="6"/>
  <c r="J36" i="6"/>
  <c r="J34" i="6"/>
  <c r="L29" i="6"/>
  <c r="N29" i="6" s="1"/>
  <c r="J25" i="6"/>
  <c r="J22" i="6"/>
  <c r="J19" i="6"/>
  <c r="J56" i="6"/>
  <c r="H32" i="6"/>
  <c r="H33" i="6"/>
  <c r="N46" i="6" l="1"/>
  <c r="N45" i="6"/>
  <c r="R45" i="6"/>
  <c r="N44" i="6"/>
  <c r="R44" i="6"/>
  <c r="N43" i="6"/>
  <c r="N42" i="6"/>
  <c r="R42" i="6"/>
  <c r="R40" i="6"/>
  <c r="L37" i="6"/>
  <c r="N38" i="6"/>
  <c r="N35" i="6"/>
  <c r="R33" i="6"/>
  <c r="N32" i="6"/>
  <c r="L30" i="6"/>
  <c r="N31" i="6"/>
  <c r="N28" i="6"/>
  <c r="R29" i="6"/>
  <c r="R23" i="6"/>
  <c r="R20" i="6"/>
  <c r="N18" i="6"/>
  <c r="R26" i="6" l="1"/>
  <c r="R46" i="6"/>
  <c r="R43" i="6"/>
  <c r="N37" i="6"/>
  <c r="R35" i="6"/>
  <c r="R32" i="6"/>
  <c r="L47" i="6"/>
  <c r="N30" i="6"/>
  <c r="R28" i="6"/>
  <c r="L75" i="6"/>
  <c r="L81" i="6" s="1"/>
  <c r="L87" i="6" s="1"/>
  <c r="R21" i="6"/>
  <c r="N56" i="6"/>
  <c r="R37" i="6" l="1"/>
  <c r="R38" i="6"/>
  <c r="R30" i="6"/>
  <c r="R31" i="6"/>
  <c r="R24" i="6"/>
  <c r="J75" i="6"/>
  <c r="N75" i="6"/>
  <c r="N47" i="6"/>
  <c r="R47" i="6" l="1"/>
  <c r="J81" i="6"/>
  <c r="J87" i="6" s="1"/>
  <c r="N81" i="6"/>
  <c r="N87" i="6" s="1"/>
  <c r="R87" i="6" l="1"/>
  <c r="F46" i="6"/>
  <c r="F45" i="6"/>
  <c r="D45" i="6"/>
  <c r="F44" i="6"/>
  <c r="F43" i="6"/>
  <c r="D43" i="6"/>
  <c r="F42" i="6"/>
  <c r="D42" i="6"/>
  <c r="H37" i="6"/>
  <c r="F37" i="6"/>
  <c r="E37" i="6"/>
  <c r="D37" i="6"/>
  <c r="F35" i="6"/>
  <c r="D35" i="6"/>
  <c r="D33" i="6"/>
  <c r="D32" i="6"/>
  <c r="F30" i="6"/>
  <c r="E30" i="6"/>
  <c r="E47" i="6" s="1"/>
  <c r="D30" i="6"/>
  <c r="D47" i="6" s="1"/>
  <c r="R18" i="6" l="1"/>
  <c r="H56" i="6"/>
  <c r="H75" i="6" s="1"/>
  <c r="F56" i="6"/>
  <c r="F47" i="6"/>
  <c r="R56" i="6" l="1"/>
  <c r="F87" i="6"/>
  <c r="R75" i="6" l="1"/>
  <c r="H87" i="6" l="1"/>
  <c r="R81" i="6"/>
</calcChain>
</file>

<file path=xl/sharedStrings.xml><?xml version="1.0" encoding="utf-8"?>
<sst xmlns="http://schemas.openxmlformats.org/spreadsheetml/2006/main" count="648" uniqueCount="291">
  <si>
    <t>Финансовый план</t>
  </si>
  <si>
    <t xml:space="preserve">         фирменное наименование субъекта электроэнергетики</t>
  </si>
  <si>
    <t xml:space="preserve">                    период реализации инвестиционной программы</t>
  </si>
  <si>
    <t>№ п/п</t>
  </si>
  <si>
    <t>Показатель</t>
  </si>
  <si>
    <t>Итого за период
реализации инвестиционной программы</t>
  </si>
  <si>
    <t xml:space="preserve">Факт </t>
  </si>
  <si>
    <t>План</t>
  </si>
  <si>
    <t>Факт (предложение по корректировке плана)</t>
  </si>
  <si>
    <t>Предложение по корректировке плана</t>
  </si>
  <si>
    <t>Сырье, материалы, запасные части, инструменты</t>
  </si>
  <si>
    <t>Амортизационные отчисления</t>
  </si>
  <si>
    <t>Справочно:</t>
  </si>
  <si>
    <t>EBITDA</t>
  </si>
  <si>
    <t>Приток денежных средств по инвестиционной деятельности всего</t>
  </si>
  <si>
    <t>Отток денежных средств по инвестиционной деятельности всего</t>
  </si>
  <si>
    <t>Приток по финансовой деятельности всего, в том числе</t>
  </si>
  <si>
    <t>Отток по финансовой деятельности всего, в том числе</t>
  </si>
  <si>
    <t>Остаток денежных средств на начало периода</t>
  </si>
  <si>
    <t>Остаток денежных средств на конец периода</t>
  </si>
  <si>
    <t>Единицы измерения</t>
  </si>
  <si>
    <t>Выручка от основной деятельности
(расшифровать по видам регулируемой деятельности)</t>
  </si>
  <si>
    <t>Выручка от прочей деятельности</t>
  </si>
  <si>
    <t>Себестоимость основной деятельности
(расшифровать по видам регулируемой деятельности)</t>
  </si>
  <si>
    <t xml:space="preserve">                      для перепродажи</t>
  </si>
  <si>
    <t>Услуги прочих ТСО</t>
  </si>
  <si>
    <t>Расходы на оплату труда с учетом ЕСН</t>
  </si>
  <si>
    <t>Работы и услуги непроизводственного характера</t>
  </si>
  <si>
    <t>Валовая прибыль от прочей деятельности</t>
  </si>
  <si>
    <t>Управленческие расходы</t>
  </si>
  <si>
    <t>Доходы от участия в других организациях</t>
  </si>
  <si>
    <t>Проценты к получению</t>
  </si>
  <si>
    <t>Расходы, связанные с персоналом</t>
  </si>
  <si>
    <t>Проценты к уплате</t>
  </si>
  <si>
    <t>Текщий налог на прибыль по основной деятельности
(расшифровать по видам регулируемой деятельности)</t>
  </si>
  <si>
    <t>Текущий налог на прибыль по прочей деятельности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</si>
  <si>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</si>
  <si>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</si>
  <si>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</si>
  <si>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</si>
  <si>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</si>
  <si>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</t>
  </si>
  <si>
    <t>1.1</t>
  </si>
  <si>
    <t>1.2</t>
  </si>
  <si>
    <t>II</t>
  </si>
  <si>
    <t>1</t>
  </si>
  <si>
    <t>1.3</t>
  </si>
  <si>
    <t>2</t>
  </si>
  <si>
    <t>2.1</t>
  </si>
  <si>
    <t>2.2</t>
  </si>
  <si>
    <t>3</t>
  </si>
  <si>
    <t>4</t>
  </si>
  <si>
    <t>5</t>
  </si>
  <si>
    <t>6</t>
  </si>
  <si>
    <t>6.1</t>
  </si>
  <si>
    <t>6.2</t>
  </si>
  <si>
    <t>6.3</t>
  </si>
  <si>
    <t>III</t>
  </si>
  <si>
    <t>IV</t>
  </si>
  <si>
    <t>V</t>
  </si>
  <si>
    <t>VI</t>
  </si>
  <si>
    <t>2.3</t>
  </si>
  <si>
    <t>VII</t>
  </si>
  <si>
    <t>VIII</t>
  </si>
  <si>
    <t>%</t>
  </si>
  <si>
    <t xml:space="preserve">Объем продукции отпущенной с шин (коллекторов) </t>
  </si>
  <si>
    <t>Объем покупной продукции для реализации</t>
  </si>
  <si>
    <t>Объем покупной продукции на технологические цели</t>
  </si>
  <si>
    <t>Объем продукции отпущенной (проданной) потребителям</t>
  </si>
  <si>
    <t>В отношении сетевых компаний</t>
  </si>
  <si>
    <t>В отношении генерирующих компаний</t>
  </si>
  <si>
    <t>тыс.кВт.ч</t>
  </si>
  <si>
    <t>МВт</t>
  </si>
  <si>
    <t>ус.ед.</t>
  </si>
  <si>
    <t>тыс.Гкал</t>
  </si>
  <si>
    <t>чел</t>
  </si>
  <si>
    <t>Объем потерь электроэнергии при ее передаче (распределении)</t>
  </si>
  <si>
    <t>Установленная мощность</t>
  </si>
  <si>
    <t>Располагаемая мощность</t>
  </si>
  <si>
    <t>Объем выработанной электроэнергии</t>
  </si>
  <si>
    <t xml:space="preserve">   электроэнергии</t>
  </si>
  <si>
    <t xml:space="preserve">    теплоэнергии</t>
  </si>
  <si>
    <t xml:space="preserve">   электроэнергии </t>
  </si>
  <si>
    <t xml:space="preserve">    мощности</t>
  </si>
  <si>
    <t xml:space="preserve">   теплоэнергии</t>
  </si>
  <si>
    <t>Среднесписочная численность работников (без внешних совместителей и работников несписочного состава)</t>
  </si>
  <si>
    <t>Выручка от реализации товаров (работ, услуг) всего, в том числе</t>
  </si>
  <si>
    <t>Материальные расходы всего, в том числе</t>
  </si>
  <si>
    <t>Себестоимость прочей деятельности</t>
  </si>
  <si>
    <t>Покупная энергия</t>
  </si>
  <si>
    <t>1.4</t>
  </si>
  <si>
    <t>Работы и услуги производственного характера всего, в том числе</t>
  </si>
  <si>
    <t>Услуги по передаче электрической энергии по ЕНЭС</t>
  </si>
  <si>
    <t>Налоги и сборы всего, в том числе</t>
  </si>
  <si>
    <t>налог на имущество</t>
  </si>
  <si>
    <t>Прочие расходы всего, в том числе</t>
  </si>
  <si>
    <t>Внереализационные доходы всего, в том числе</t>
  </si>
  <si>
    <t>Восстановление резервов всего, в том числе</t>
  </si>
  <si>
    <t xml:space="preserve">      по сомнительным долгам</t>
  </si>
  <si>
    <t>Внереализационные расходы всего, в том числе</t>
  </si>
  <si>
    <t>Создание резервов всего, в том числе</t>
  </si>
  <si>
    <t>Валовая прибыль / убыток (I - II) всего, в том числе</t>
  </si>
  <si>
    <t>Валовая прибыль / убыток от основной деятельности
(расшифровать по видам регулируемой деятельности)</t>
  </si>
  <si>
    <t>Прибыль / убыток до налогообложения (III + IV)</t>
  </si>
  <si>
    <t>Прочие доходы и расходы (сальдо) (1 + 2)</t>
  </si>
  <si>
    <t>Налог на прибыль и иные аналогичные обязательные платежи всего, в том числе</t>
  </si>
  <si>
    <t>Чистая / убыток прибыль всего, в том числе</t>
  </si>
  <si>
    <t>Чистая прибыль / убыток по основной деятельности
(расшифровать по видам регулируемой деятельности)</t>
  </si>
  <si>
    <t>Чистая прибыль / убыток по прочей деятельности</t>
  </si>
  <si>
    <t>Приток денежных средств по операционной деятельности всего, в том числе</t>
  </si>
  <si>
    <t>Приток денежных средств по основной деятельности
(расшифровать по видам регулируемой деятельности)</t>
  </si>
  <si>
    <t>Приток денежных средств по прочей деятельности</t>
  </si>
  <si>
    <t>Отток денежных средств по операционной деятельности всего, в том числе</t>
  </si>
  <si>
    <t>Оплата покупной электроэнергии на компенсацию потерь</t>
  </si>
  <si>
    <t>Оплата покупной энергии всего, в том числе</t>
  </si>
  <si>
    <t xml:space="preserve">            расчеты на оптовом рынке электрической энергии</t>
  </si>
  <si>
    <t xml:space="preserve">            расчеты с поставщиками розничных рынков</t>
  </si>
  <si>
    <t>Оплата услуг по передаче электроэнергии по ЕНЭС</t>
  </si>
  <si>
    <t>Себестоимость товаров (работ, услуг), коммерческие и управленческие расходы всего, в том числе</t>
  </si>
  <si>
    <t>Расчеты с персоналом по оплате труда</t>
  </si>
  <si>
    <t>Расходы на топливо на технологические цели</t>
  </si>
  <si>
    <t>Услуги по передаче тепловой энергии</t>
  </si>
  <si>
    <t>Оплата поставщикам топлива на технологические цели</t>
  </si>
  <si>
    <t>Оплата услуг по передаче тепловой энергии</t>
  </si>
  <si>
    <t>Оплата налогов и сборов</t>
  </si>
  <si>
    <t>7</t>
  </si>
  <si>
    <t>8</t>
  </si>
  <si>
    <t>9</t>
  </si>
  <si>
    <t>2.2.1</t>
  </si>
  <si>
    <t>2.2.2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</si>
  <si>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</si>
  <si>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</si>
  <si>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</si>
  <si>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</si>
  <si>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</si>
  <si>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</si>
  <si>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</si>
  <si>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</si>
  <si>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</si>
  <si>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3.3</t>
  </si>
  <si>
    <t>7.1</t>
  </si>
  <si>
    <t>7.2</t>
  </si>
  <si>
    <t>Сальдо денежных средств по основной деятельности
(расшифровать по видам регулируемой деятельности)</t>
  </si>
  <si>
    <t>Сальдо денежных средств по прочей деятельности</t>
  </si>
  <si>
    <t>8.1</t>
  </si>
  <si>
    <t>8.2</t>
  </si>
  <si>
    <t>Сальдо денежных средств по инвестиционной деятельности
(расшифровать по видам регулируемой деятельности)</t>
  </si>
  <si>
    <t xml:space="preserve">          средства федерального бюджета РФ</t>
  </si>
  <si>
    <t>Инвестиции в основной капитал всего, в том числе</t>
  </si>
  <si>
    <t>4.1</t>
  </si>
  <si>
    <t>4.1.1</t>
  </si>
  <si>
    <t>4.1.2</t>
  </si>
  <si>
    <t>4.2</t>
  </si>
  <si>
    <t>4.3</t>
  </si>
  <si>
    <t>Приобретение нематериальных активов</t>
  </si>
  <si>
    <t>Поступления от эмиссии акций</t>
  </si>
  <si>
    <t>Процентные поступления</t>
  </si>
  <si>
    <t>5.1</t>
  </si>
  <si>
    <t>5.2</t>
  </si>
  <si>
    <t>5.3</t>
  </si>
  <si>
    <t>5.4</t>
  </si>
  <si>
    <t>Погашение кредитов и займов</t>
  </si>
  <si>
    <t>Выкуп собственных акций и иных финансовых инструментов</t>
  </si>
  <si>
    <t>6.4</t>
  </si>
  <si>
    <t>Сальдо денежных средств по операционной деятельности (1 - 2) всего, в том числе</t>
  </si>
  <si>
    <t xml:space="preserve">Сальдо денежных средств по инвестиционной деятельности всего (3 - 4), в том числе </t>
  </si>
  <si>
    <t>Сальдо денежных средств по финансовой деятельности всего (5 - 6)</t>
  </si>
  <si>
    <t>10</t>
  </si>
  <si>
    <t>11</t>
  </si>
  <si>
    <t>12</t>
  </si>
  <si>
    <t>Долг (кредиты и займы) на начало периода</t>
  </si>
  <si>
    <t>Долг (кредиты и займы) на конец периода</t>
  </si>
  <si>
    <t>Потребность в кредитных ресурсах всего, в том числе</t>
  </si>
  <si>
    <t>на операционную деятельность</t>
  </si>
  <si>
    <t>на инвестиционную деятельность</t>
  </si>
  <si>
    <t>на рефинансирование кредитов и займов</t>
  </si>
  <si>
    <t>Долг / EBITDA</t>
  </si>
  <si>
    <t>Дебиторская задолженность на конец периода, в том числе</t>
  </si>
  <si>
    <t>Дебиторская задолженность по основной деятельности
(расшифровать по видам регулируемой деятельности)</t>
  </si>
  <si>
    <t>Дебиторская задолженность по прочей деятельности</t>
  </si>
  <si>
    <t>из нее просроченная</t>
  </si>
  <si>
    <t>Кредиторская задолженность на конец периода, в том числе</t>
  </si>
  <si>
    <t>Поставщикам топлива на технологические цели</t>
  </si>
  <si>
    <t>Поставщикам покупной энергии всего, в том числе</t>
  </si>
  <si>
    <t xml:space="preserve">            на оптовом рынке электрической энергии</t>
  </si>
  <si>
    <t xml:space="preserve">            на розничных рынках</t>
  </si>
  <si>
    <t>Постащикам электроэнергии на компенсацию потерь</t>
  </si>
  <si>
    <t>По оплате услуг на передачу электроэнергии по ЕНЭС</t>
  </si>
  <si>
    <t>По оплате услуг распределительных сетевых компаний</t>
  </si>
  <si>
    <t>По оплате услуг на передаче тепловой энергии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</si>
  <si>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</si>
  <si>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</si>
  <si>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</si>
  <si>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Объем отпуска электроэнергии из сети (полезный отпуск) всего, в том числе</t>
  </si>
  <si>
    <t>по прямым потребителям ЕНЭС</t>
  </si>
  <si>
    <t>Заявленная / Фактическая мощность всего, в том числе</t>
  </si>
  <si>
    <t>прямых потребителей ЕНЭС</t>
  </si>
  <si>
    <t>Количество условных единиц обслуживаемого электросетевого оборудования</t>
  </si>
  <si>
    <t>Уровень оплаты (по видам регулируемой деятельности)</t>
  </si>
  <si>
    <t>8.3</t>
  </si>
  <si>
    <t>8.4</t>
  </si>
  <si>
    <t>8.5</t>
  </si>
  <si>
    <t>8.6</t>
  </si>
  <si>
    <t>8.7</t>
  </si>
  <si>
    <t>8.8</t>
  </si>
  <si>
    <t>8.9</t>
  </si>
  <si>
    <t>8.10</t>
  </si>
  <si>
    <t>По обязательствам перед поставщиками и подрядчиками по исполнению ИПР</t>
  </si>
  <si>
    <t>млн рублей</t>
  </si>
  <si>
    <t>в том числе на технологические цели, включая энергию на компенсацию потерь при ее передаче</t>
  </si>
  <si>
    <t>Прочие материальные расходы</t>
  </si>
  <si>
    <t>Прочие услуги производственного характера</t>
  </si>
  <si>
    <t>прочие налоги и сборы</t>
  </si>
  <si>
    <t>Инфраструктурные платежи</t>
  </si>
  <si>
    <t>Иные прочие расходы</t>
  </si>
  <si>
    <t>Арендная плата, лизинговые платежи</t>
  </si>
  <si>
    <t>Расходы на ремонт</t>
  </si>
  <si>
    <t>Коммерческие расходы</t>
  </si>
  <si>
    <t>Прочие внереализационные доходы</t>
  </si>
  <si>
    <t>Прочие внереализационные расходы</t>
  </si>
  <si>
    <t>Прибыль / убыток до налдогообложения от основной деятельности
(расшифровать по видам регулируемой деятельности)</t>
  </si>
  <si>
    <t>Прибыль / убыток до налогообложения от прочей деятельности</t>
  </si>
  <si>
    <t>Страховые взносы (ЕСН)</t>
  </si>
  <si>
    <t>Сальдо денежных средств от транзитных операций</t>
  </si>
  <si>
    <t>13</t>
  </si>
  <si>
    <r>
      <t>Итого сальдо денежных средств по Обществу</t>
    </r>
    <r>
      <rPr>
        <b/>
        <sz val="8"/>
        <rFont val="Times New Roman"/>
        <family val="1"/>
        <charset val="204"/>
      </rPr>
      <t xml:space="preserve"> (7 + 8 + 9 + 10)</t>
    </r>
  </si>
  <si>
    <t xml:space="preserve">Поступления по заключенным инвестиционным соглашениям, в том числе </t>
  </si>
  <si>
    <t>по использованию средств бюджетов бюджетной системы РФ всего, в том числе</t>
  </si>
  <si>
    <t>Прочие поступления по инвестиционной деятельности</t>
  </si>
  <si>
    <t xml:space="preserve"> </t>
  </si>
  <si>
    <t>Выплаты на новое строительство и расширение</t>
  </si>
  <si>
    <t>Выплаты на техническое перевооружение и реконструкцию</t>
  </si>
  <si>
    <t>Выплаты ПИР для объектов нового строительства будущих лет</t>
  </si>
  <si>
    <t>Выплаты на проведение НИОКР</t>
  </si>
  <si>
    <t>Выплаты по приобретению объектов ОС, земельных участков</t>
  </si>
  <si>
    <t>4.1.3</t>
  </si>
  <si>
    <t>4.1.4</t>
  </si>
  <si>
    <t>4.1.5</t>
  </si>
  <si>
    <t>4.1.6</t>
  </si>
  <si>
    <t>Прочие выплаты, связанные с инвестициями в основной капитал</t>
  </si>
  <si>
    <t>Прочие выплаты по инвестиционной деятельности</t>
  </si>
  <si>
    <t>Поступления  по полученным кредитам и займам всего, в том числе</t>
  </si>
  <si>
    <t>по долгосрочным</t>
  </si>
  <si>
    <t>по краткосрочным</t>
  </si>
  <si>
    <t>Погашение кредитов и займов всего, в том числе</t>
  </si>
  <si>
    <t>Поступления от реализации финансовых инструментов (векселей, облигаций и пр.)</t>
  </si>
  <si>
    <t>Прочие поступления по финансовой деятельности</t>
  </si>
  <si>
    <t>5.5</t>
  </si>
  <si>
    <t>5.6</t>
  </si>
  <si>
    <t>6.5</t>
  </si>
  <si>
    <t>Прочие выплаты по финансовой деятельности</t>
  </si>
  <si>
    <t>2017 год</t>
  </si>
  <si>
    <t>2018 год</t>
  </si>
  <si>
    <t>2019 год</t>
  </si>
  <si>
    <t>2020 год</t>
  </si>
  <si>
    <t>2021 год</t>
  </si>
  <si>
    <t>2022 год</t>
  </si>
  <si>
    <t>Производство , передача и сбыт тепловой энергии</t>
  </si>
  <si>
    <t xml:space="preserve">Услуги по передаче электрической энергии (мощности) </t>
  </si>
  <si>
    <t>Горячее водоснабжение</t>
  </si>
  <si>
    <t>1.1.1.</t>
  </si>
  <si>
    <t>1.1.2.</t>
  </si>
  <si>
    <t>1.1.3.</t>
  </si>
  <si>
    <t>7.1.1.</t>
  </si>
  <si>
    <t>7.1.2.</t>
  </si>
  <si>
    <t>7.1.3.</t>
  </si>
  <si>
    <t>8.1.1.</t>
  </si>
  <si>
    <t>8.1.2.</t>
  </si>
  <si>
    <t>8.1.3.</t>
  </si>
  <si>
    <t>9.1.</t>
  </si>
  <si>
    <t>9.2.</t>
  </si>
  <si>
    <t>9.3.</t>
  </si>
  <si>
    <t>Наименование</t>
  </si>
  <si>
    <t xml:space="preserve">Наименование документа - источника данных </t>
  </si>
  <si>
    <t>Реквизиты документа</t>
  </si>
  <si>
    <t>Годы</t>
  </si>
  <si>
    <t>Индексы- дефляторы, предусмотренные прогнозом социально-экономического развития Российской Федерации на среднесрочный период (в %, к предыдущему году)</t>
  </si>
  <si>
    <t xml:space="preserve">2020 год </t>
  </si>
  <si>
    <t>2023 год</t>
  </si>
  <si>
    <t>2024 год</t>
  </si>
  <si>
    <r>
      <rPr>
        <b/>
        <sz val="14"/>
        <color indexed="8"/>
        <rFont val="Times New Roman"/>
        <family val="1"/>
        <charset val="204"/>
      </rPr>
      <t xml:space="preserve">на период </t>
    </r>
    <r>
      <rPr>
        <b/>
        <u/>
        <sz val="14"/>
        <color indexed="8"/>
        <rFont val="Times New Roman"/>
        <family val="1"/>
        <charset val="204"/>
      </rPr>
      <t xml:space="preserve">  2020 -2024 г.г.                        _</t>
    </r>
  </si>
  <si>
    <t>2021год</t>
  </si>
  <si>
    <t>2022год</t>
  </si>
  <si>
    <t>№ 28438-АТ/Д03и</t>
  </si>
  <si>
    <t>Письмо Минэкономразвития России от 3 октября 2018 г</t>
  </si>
  <si>
    <t>Собственная НВВ сетевой компании*</t>
  </si>
  <si>
    <t>СПРАВКИ ТЕХНОЛОГИЧЕСКИЕ *</t>
  </si>
  <si>
    <t>Год раскрытия информации: 2021 год</t>
  </si>
  <si>
    <t xml:space="preserve">* указаны данные, в соответствии с Тарифной заявкой на 2020-2024гг.  В предложении по корректировке указаны данные, в соответствии с утверденными параметрами (Приказ ДТ НСО № 755-ЭЭ от 23.12.2019г; Приказ ДТ НСО № 653-ЭЭ от 23.12.2020г.) </t>
  </si>
  <si>
    <t>Факт (ожидаемое)</t>
  </si>
  <si>
    <t xml:space="preserve">Акционерное Общество «Энергетик»  (АО «Энергетик»)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</si>
</sst>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#,##0_ ;\-#,##0\ "/>
    <numFmt numFmtId="167" formatCode="_-* #,##0.00\ _р_._-;\-* #,##0.00\ _р_._-;_-* &quot;-&quot;??\ _р_._-;_-@_-"/>
    <numFmt numFmtId="168" formatCode="_-* #,##0.0_р_._-;\-* #,##0.0_р_._-;_-* &quot;-&quot;_р_._-;_-@_-"/>
    <numFmt numFmtId="169" formatCode="_-* #,##0\ _₽_-;\-* #,##0\ _₽_-;_-* &quot;-&quot;??\ _₽_-;_-@_-"/>
    <numFmt numFmtId="170" formatCode="0.0"/>
  </numFmts>
  <fonts count="4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 CYR"/>
    </font>
    <font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9" fillId="23" borderId="8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/>
    <xf numFmtId="0" fontId="28" fillId="0" borderId="0" applyNumberFormat="0" applyFill="0" applyBorder="0" applyAlignment="0" applyProtection="0"/>
    <xf numFmtId="165" fontId="35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29" fillId="4" borderId="0" applyNumberFormat="0" applyBorder="0" applyAlignment="0" applyProtection="0"/>
    <xf numFmtId="43" fontId="35" fillId="0" borderId="0" applyFont="0" applyFill="0" applyBorder="0" applyAlignment="0" applyProtection="0"/>
  </cellStyleXfs>
  <cellXfs count="189">
    <xf numFmtId="0" fontId="0" fillId="0" borderId="0" xfId="0"/>
    <xf numFmtId="0" fontId="1" fillId="0" borderId="0" xfId="41" applyFont="1"/>
    <xf numFmtId="0" fontId="1" fillId="0" borderId="0" xfId="41" applyFont="1" applyFill="1"/>
    <xf numFmtId="0" fontId="2" fillId="0" borderId="0" xfId="41" applyFont="1" applyAlignment="1">
      <alignment horizontal="right" vertical="center"/>
    </xf>
    <xf numFmtId="0" fontId="2" fillId="0" borderId="0" xfId="41" applyFont="1" applyAlignment="1">
      <alignment horizontal="right"/>
    </xf>
    <xf numFmtId="0" fontId="3" fillId="0" borderId="0" xfId="41" applyFont="1" applyFill="1" applyAlignment="1">
      <alignment horizontal="center" wrapText="1"/>
    </xf>
    <xf numFmtId="0" fontId="38" fillId="0" borderId="0" xfId="51" applyFont="1" applyAlignment="1">
      <alignment horizontal="center" vertical="center"/>
    </xf>
    <xf numFmtId="0" fontId="1" fillId="0" borderId="0" xfId="41" applyFont="1" applyFill="1" applyAlignment="1">
      <alignment vertical="center"/>
    </xf>
    <xf numFmtId="164" fontId="3" fillId="24" borderId="10" xfId="41" applyNumberFormat="1" applyFont="1" applyFill="1" applyBorder="1" applyAlignment="1">
      <alignment horizontal="justify" vertical="center" wrapText="1"/>
    </xf>
    <xf numFmtId="164" fontId="1" fillId="24" borderId="10" xfId="41" applyNumberFormat="1" applyFont="1" applyFill="1" applyBorder="1" applyAlignment="1">
      <alignment horizontal="justify" vertical="center" wrapText="1"/>
    </xf>
    <xf numFmtId="164" fontId="1" fillId="24" borderId="10" xfId="41" applyNumberFormat="1" applyFont="1" applyFill="1" applyBorder="1" applyAlignment="1">
      <alignment horizontal="right" vertical="center"/>
    </xf>
    <xf numFmtId="164" fontId="3" fillId="24" borderId="10" xfId="41" applyNumberFormat="1" applyFont="1" applyFill="1" applyBorder="1" applyAlignment="1">
      <alignment horizontal="right" vertical="center"/>
    </xf>
    <xf numFmtId="164" fontId="1" fillId="24" borderId="10" xfId="41" applyNumberFormat="1" applyFont="1" applyFill="1" applyBorder="1" applyAlignment="1">
      <alignment vertical="center"/>
    </xf>
    <xf numFmtId="0" fontId="1" fillId="0" borderId="0" xfId="41" applyFont="1" applyFill="1" applyAlignment="1">
      <alignment wrapText="1"/>
    </xf>
    <xf numFmtId="0" fontId="39" fillId="0" borderId="0" xfId="41" applyFont="1" applyFill="1" applyAlignment="1">
      <alignment horizontal="center" wrapText="1"/>
    </xf>
    <xf numFmtId="49" fontId="31" fillId="0" borderId="11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164" fontId="3" fillId="0" borderId="10" xfId="41" applyNumberFormat="1" applyFont="1" applyFill="1" applyBorder="1" applyAlignment="1">
      <alignment horizontal="right" vertical="center"/>
    </xf>
    <xf numFmtId="0" fontId="3" fillId="0" borderId="0" xfId="41" applyFont="1" applyFill="1" applyAlignment="1">
      <alignment horizontal="center" vertical="center"/>
    </xf>
    <xf numFmtId="0" fontId="3" fillId="0" borderId="0" xfId="41" applyFont="1" applyFill="1" applyAlignment="1">
      <alignment horizontal="center" vertical="center" wrapText="1"/>
    </xf>
    <xf numFmtId="0" fontId="1" fillId="0" borderId="0" xfId="41" applyFont="1" applyAlignment="1">
      <alignment horizontal="center" vertical="center"/>
    </xf>
    <xf numFmtId="0" fontId="1" fillId="0" borderId="0" xfId="41" applyFont="1" applyFill="1" applyAlignment="1">
      <alignment horizontal="center" vertical="center"/>
    </xf>
    <xf numFmtId="0" fontId="4" fillId="0" borderId="0" xfId="41" applyFont="1" applyFill="1" applyAlignment="1">
      <alignment horizontal="center" vertical="center" wrapText="1"/>
    </xf>
    <xf numFmtId="0" fontId="1" fillId="0" borderId="0" xfId="41" applyFont="1" applyFill="1" applyAlignment="1">
      <alignment horizontal="center" vertical="center" wrapText="1"/>
    </xf>
    <xf numFmtId="0" fontId="3" fillId="0" borderId="0" xfId="41" applyFont="1" applyFill="1" applyAlignment="1">
      <alignment vertical="center"/>
    </xf>
    <xf numFmtId="164" fontId="3" fillId="24" borderId="10" xfId="41" applyNumberFormat="1" applyFont="1" applyFill="1" applyBorder="1" applyAlignment="1">
      <alignment vertical="center"/>
    </xf>
    <xf numFmtId="0" fontId="1" fillId="0" borderId="0" xfId="41" applyFont="1" applyAlignment="1">
      <alignment wrapText="1"/>
    </xf>
    <xf numFmtId="0" fontId="38" fillId="0" borderId="0" xfId="51" applyFont="1" applyAlignment="1">
      <alignment horizontal="center" vertical="center" wrapText="1"/>
    </xf>
    <xf numFmtId="0" fontId="3" fillId="0" borderId="0" xfId="41" applyFont="1" applyFill="1" applyBorder="1" applyAlignment="1">
      <alignment horizontal="center" wrapText="1"/>
    </xf>
    <xf numFmtId="0" fontId="3" fillId="0" borderId="13" xfId="41" applyFont="1" applyFill="1" applyBorder="1" applyAlignment="1">
      <alignment vertical="center"/>
    </xf>
    <xf numFmtId="0" fontId="1" fillId="0" borderId="13" xfId="41" applyFont="1" applyFill="1" applyBorder="1" applyAlignment="1">
      <alignment vertical="center"/>
    </xf>
    <xf numFmtId="0" fontId="1" fillId="0" borderId="14" xfId="41" applyFont="1" applyFill="1" applyBorder="1" applyAlignment="1">
      <alignment vertical="center"/>
    </xf>
    <xf numFmtId="164" fontId="3" fillId="24" borderId="15" xfId="41" applyNumberFormat="1" applyFont="1" applyFill="1" applyBorder="1" applyAlignment="1">
      <alignment horizontal="right" vertical="center"/>
    </xf>
    <xf numFmtId="0" fontId="1" fillId="0" borderId="16" xfId="41" applyFont="1" applyFill="1" applyBorder="1" applyAlignment="1">
      <alignment vertical="center"/>
    </xf>
    <xf numFmtId="164" fontId="3" fillId="24" borderId="12" xfId="41" applyNumberFormat="1" applyFont="1" applyFill="1" applyBorder="1" applyAlignment="1">
      <alignment horizontal="right" vertical="center"/>
    </xf>
    <xf numFmtId="0" fontId="3" fillId="0" borderId="17" xfId="41" applyFont="1" applyFill="1" applyBorder="1" applyAlignment="1">
      <alignment vertical="center"/>
    </xf>
    <xf numFmtId="164" fontId="3" fillId="24" borderId="18" xfId="41" applyNumberFormat="1" applyFont="1" applyFill="1" applyBorder="1" applyAlignment="1">
      <alignment vertical="center"/>
    </xf>
    <xf numFmtId="0" fontId="3" fillId="0" borderId="19" xfId="41" applyFont="1" applyFill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7" xfId="0" applyFont="1" applyBorder="1" applyAlignment="1">
      <alignment vertical="center" wrapText="1"/>
    </xf>
    <xf numFmtId="0" fontId="31" fillId="0" borderId="27" xfId="0" applyFont="1" applyBorder="1" applyAlignment="1">
      <alignment vertical="center" wrapText="1"/>
    </xf>
    <xf numFmtId="0" fontId="32" fillId="0" borderId="27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30" fillId="0" borderId="29" xfId="0" applyFont="1" applyBorder="1" applyAlignment="1">
      <alignment vertical="center" wrapText="1"/>
    </xf>
    <xf numFmtId="0" fontId="31" fillId="0" borderId="27" xfId="0" applyFont="1" applyBorder="1" applyAlignment="1">
      <alignment horizontal="right" vertical="center" wrapText="1"/>
    </xf>
    <xf numFmtId="0" fontId="31" fillId="0" borderId="30" xfId="0" applyFont="1" applyBorder="1" applyAlignment="1">
      <alignment vertical="center" wrapText="1"/>
    </xf>
    <xf numFmtId="0" fontId="30" fillId="0" borderId="31" xfId="0" applyFont="1" applyBorder="1" applyAlignment="1">
      <alignment vertical="center" wrapText="1"/>
    </xf>
    <xf numFmtId="0" fontId="3" fillId="0" borderId="18" xfId="41" applyFont="1" applyBorder="1" applyAlignment="1">
      <alignment horizontal="center" vertical="center" wrapText="1"/>
    </xf>
    <xf numFmtId="0" fontId="3" fillId="0" borderId="19" xfId="41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vertical="center" wrapText="1"/>
    </xf>
    <xf numFmtId="164" fontId="3" fillId="24" borderId="35" xfId="41" applyNumberFormat="1" applyFont="1" applyFill="1" applyBorder="1" applyAlignment="1">
      <alignment horizontal="justify" vertical="center" wrapText="1"/>
    </xf>
    <xf numFmtId="0" fontId="3" fillId="0" borderId="36" xfId="41" applyFont="1" applyFill="1" applyBorder="1" applyAlignment="1">
      <alignment vertical="center"/>
    </xf>
    <xf numFmtId="0" fontId="8" fillId="0" borderId="37" xfId="41" applyFont="1" applyFill="1" applyBorder="1" applyAlignment="1">
      <alignment horizontal="center" vertical="center"/>
    </xf>
    <xf numFmtId="0" fontId="8" fillId="0" borderId="38" xfId="41" applyFont="1" applyFill="1" applyBorder="1" applyAlignment="1">
      <alignment horizontal="center" vertical="center" wrapText="1"/>
    </xf>
    <xf numFmtId="0" fontId="8" fillId="24" borderId="40" xfId="41" applyFont="1" applyFill="1" applyBorder="1" applyAlignment="1">
      <alignment horizontal="center" vertical="center"/>
    </xf>
    <xf numFmtId="0" fontId="8" fillId="24" borderId="41" xfId="41" applyFont="1" applyFill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49" fontId="31" fillId="0" borderId="22" xfId="0" applyNumberFormat="1" applyFont="1" applyBorder="1" applyAlignment="1">
      <alignment horizontal="center" vertical="center"/>
    </xf>
    <xf numFmtId="0" fontId="30" fillId="0" borderId="30" xfId="0" applyFont="1" applyBorder="1" applyAlignment="1">
      <alignment vertical="center" wrapText="1"/>
    </xf>
    <xf numFmtId="0" fontId="30" fillId="0" borderId="30" xfId="0" applyFont="1" applyBorder="1" applyAlignment="1">
      <alignment horizontal="center" vertical="center"/>
    </xf>
    <xf numFmtId="164" fontId="3" fillId="24" borderId="18" xfId="41" applyNumberFormat="1" applyFont="1" applyFill="1" applyBorder="1" applyAlignment="1">
      <alignment horizontal="right" vertical="center"/>
    </xf>
    <xf numFmtId="164" fontId="3" fillId="24" borderId="35" xfId="41" applyNumberFormat="1" applyFont="1" applyFill="1" applyBorder="1" applyAlignment="1">
      <alignment vertical="center"/>
    </xf>
    <xf numFmtId="0" fontId="31" fillId="0" borderId="37" xfId="0" applyFont="1" applyBorder="1" applyAlignment="1">
      <alignment horizontal="center" vertical="center"/>
    </xf>
    <xf numFmtId="0" fontId="32" fillId="0" borderId="38" xfId="0" applyFont="1" applyBorder="1" applyAlignment="1">
      <alignment vertical="center" wrapText="1"/>
    </xf>
    <xf numFmtId="0" fontId="31" fillId="0" borderId="38" xfId="0" applyFont="1" applyBorder="1" applyAlignment="1">
      <alignment horizontal="center" vertical="center"/>
    </xf>
    <xf numFmtId="164" fontId="1" fillId="24" borderId="40" xfId="41" applyNumberFormat="1" applyFont="1" applyFill="1" applyBorder="1" applyAlignment="1">
      <alignment horizontal="right" vertical="center"/>
    </xf>
    <xf numFmtId="0" fontId="1" fillId="0" borderId="41" xfId="41" applyFont="1" applyFill="1" applyBorder="1" applyAlignment="1">
      <alignment vertical="center"/>
    </xf>
    <xf numFmtId="49" fontId="30" fillId="0" borderId="32" xfId="0" applyNumberFormat="1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164" fontId="1" fillId="24" borderId="35" xfId="41" applyNumberFormat="1" applyFont="1" applyFill="1" applyBorder="1" applyAlignment="1">
      <alignment vertical="center"/>
    </xf>
    <xf numFmtId="0" fontId="1" fillId="0" borderId="36" xfId="41" applyFont="1" applyFill="1" applyBorder="1" applyAlignment="1">
      <alignment vertical="center"/>
    </xf>
    <xf numFmtId="49" fontId="31" fillId="0" borderId="37" xfId="0" applyNumberFormat="1" applyFont="1" applyBorder="1" applyAlignment="1">
      <alignment horizontal="center" vertical="center"/>
    </xf>
    <xf numFmtId="0" fontId="34" fillId="0" borderId="38" xfId="0" applyFont="1" applyBorder="1" applyAlignment="1">
      <alignment vertical="center" wrapText="1"/>
    </xf>
    <xf numFmtId="164" fontId="1" fillId="24" borderId="40" xfId="41" applyNumberFormat="1" applyFont="1" applyFill="1" applyBorder="1" applyAlignment="1">
      <alignment vertical="center"/>
    </xf>
    <xf numFmtId="0" fontId="30" fillId="0" borderId="20" xfId="0" applyFont="1" applyBorder="1" applyAlignment="1">
      <alignment horizontal="center" vertical="center"/>
    </xf>
    <xf numFmtId="0" fontId="30" fillId="0" borderId="28" xfId="0" applyFont="1" applyBorder="1" applyAlignment="1">
      <alignment vertical="center" wrapText="1"/>
    </xf>
    <xf numFmtId="164" fontId="1" fillId="24" borderId="15" xfId="41" applyNumberFormat="1" applyFont="1" applyFill="1" applyBorder="1" applyAlignment="1">
      <alignment vertical="center"/>
    </xf>
    <xf numFmtId="49" fontId="31" fillId="0" borderId="14" xfId="0" applyNumberFormat="1" applyFont="1" applyBorder="1" applyAlignment="1">
      <alignment horizontal="center" vertical="center"/>
    </xf>
    <xf numFmtId="0" fontId="3" fillId="0" borderId="45" xfId="41" applyFont="1" applyBorder="1" applyAlignment="1">
      <alignment horizontal="center" vertical="center" wrapText="1"/>
    </xf>
    <xf numFmtId="0" fontId="8" fillId="24" borderId="46" xfId="41" applyFont="1" applyFill="1" applyBorder="1" applyAlignment="1">
      <alignment horizontal="center" vertical="center"/>
    </xf>
    <xf numFmtId="0" fontId="3" fillId="0" borderId="47" xfId="41" applyFont="1" applyFill="1" applyBorder="1" applyAlignment="1">
      <alignment vertical="center"/>
    </xf>
    <xf numFmtId="0" fontId="1" fillId="0" borderId="48" xfId="41" applyFont="1" applyFill="1" applyBorder="1" applyAlignment="1">
      <alignment vertical="center"/>
    </xf>
    <xf numFmtId="0" fontId="3" fillId="0" borderId="48" xfId="41" applyFont="1" applyFill="1" applyBorder="1" applyAlignment="1">
      <alignment vertical="center"/>
    </xf>
    <xf numFmtId="0" fontId="1" fillId="0" borderId="49" xfId="41" applyFont="1" applyFill="1" applyBorder="1" applyAlignment="1">
      <alignment vertical="center"/>
    </xf>
    <xf numFmtId="0" fontId="3" fillId="0" borderId="50" xfId="41" applyFont="1" applyFill="1" applyBorder="1" applyAlignment="1">
      <alignment vertical="center"/>
    </xf>
    <xf numFmtId="0" fontId="3" fillId="0" borderId="45" xfId="41" applyFont="1" applyFill="1" applyBorder="1" applyAlignment="1">
      <alignment vertical="center"/>
    </xf>
    <xf numFmtId="0" fontId="1" fillId="0" borderId="46" xfId="41" applyFont="1" applyFill="1" applyBorder="1" applyAlignment="1">
      <alignment vertical="center"/>
    </xf>
    <xf numFmtId="0" fontId="1" fillId="0" borderId="47" xfId="41" applyFont="1" applyFill="1" applyBorder="1" applyAlignment="1">
      <alignment vertical="center"/>
    </xf>
    <xf numFmtId="0" fontId="3" fillId="0" borderId="54" xfId="41" applyFont="1" applyBorder="1" applyAlignment="1">
      <alignment horizontal="center" vertical="center" wrapText="1"/>
    </xf>
    <xf numFmtId="0" fontId="3" fillId="0" borderId="56" xfId="41" applyFont="1" applyFill="1" applyBorder="1" applyAlignment="1">
      <alignment vertical="center"/>
    </xf>
    <xf numFmtId="0" fontId="1" fillId="0" borderId="57" xfId="41" applyFont="1" applyFill="1" applyBorder="1" applyAlignment="1">
      <alignment vertical="center"/>
    </xf>
    <xf numFmtId="0" fontId="3" fillId="0" borderId="57" xfId="41" applyFont="1" applyFill="1" applyBorder="1" applyAlignment="1">
      <alignment vertical="center"/>
    </xf>
    <xf numFmtId="0" fontId="1" fillId="0" borderId="58" xfId="41" applyFont="1" applyFill="1" applyBorder="1" applyAlignment="1">
      <alignment vertical="center"/>
    </xf>
    <xf numFmtId="0" fontId="3" fillId="0" borderId="53" xfId="41" applyFont="1" applyFill="1" applyBorder="1" applyAlignment="1">
      <alignment vertical="center"/>
    </xf>
    <xf numFmtId="0" fontId="3" fillId="0" borderId="54" xfId="41" applyFont="1" applyFill="1" applyBorder="1" applyAlignment="1">
      <alignment vertical="center"/>
    </xf>
    <xf numFmtId="0" fontId="1" fillId="0" borderId="55" xfId="41" applyFont="1" applyFill="1" applyBorder="1" applyAlignment="1">
      <alignment vertical="center"/>
    </xf>
    <xf numFmtId="0" fontId="1" fillId="0" borderId="56" xfId="41" applyFont="1" applyFill="1" applyBorder="1" applyAlignment="1">
      <alignment vertical="center"/>
    </xf>
    <xf numFmtId="0" fontId="3" fillId="0" borderId="10" xfId="41" applyFont="1" applyFill="1" applyBorder="1" applyAlignment="1">
      <alignment vertical="center"/>
    </xf>
    <xf numFmtId="0" fontId="1" fillId="0" borderId="10" xfId="41" applyFont="1" applyFill="1" applyBorder="1" applyAlignment="1">
      <alignment vertical="center"/>
    </xf>
    <xf numFmtId="0" fontId="3" fillId="0" borderId="35" xfId="41" applyFont="1" applyFill="1" applyBorder="1" applyAlignment="1">
      <alignment vertical="center"/>
    </xf>
    <xf numFmtId="0" fontId="8" fillId="24" borderId="59" xfId="41" applyFont="1" applyFill="1" applyBorder="1" applyAlignment="1">
      <alignment horizontal="center" vertical="center"/>
    </xf>
    <xf numFmtId="0" fontId="3" fillId="0" borderId="0" xfId="41" applyFont="1" applyFill="1" applyBorder="1" applyAlignment="1">
      <alignment vertical="center"/>
    </xf>
    <xf numFmtId="0" fontId="3" fillId="0" borderId="51" xfId="41" applyFont="1" applyFill="1" applyBorder="1" applyAlignment="1">
      <alignment vertical="center"/>
    </xf>
    <xf numFmtId="0" fontId="3" fillId="0" borderId="52" xfId="41" applyFont="1" applyFill="1" applyBorder="1" applyAlignment="1">
      <alignment vertical="center"/>
    </xf>
    <xf numFmtId="0" fontId="30" fillId="0" borderId="14" xfId="0" applyFont="1" applyBorder="1" applyAlignment="1">
      <alignment horizontal="center" vertical="center"/>
    </xf>
    <xf numFmtId="0" fontId="3" fillId="0" borderId="18" xfId="41" applyFont="1" applyFill="1" applyBorder="1" applyAlignment="1">
      <alignment vertical="center"/>
    </xf>
    <xf numFmtId="0" fontId="1" fillId="0" borderId="35" xfId="41" applyFont="1" applyFill="1" applyBorder="1" applyAlignment="1">
      <alignment vertical="center"/>
    </xf>
    <xf numFmtId="0" fontId="1" fillId="0" borderId="40" xfId="41" applyFont="1" applyFill="1" applyBorder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43" fillId="0" borderId="18" xfId="40" applyFont="1" applyBorder="1" applyAlignment="1">
      <alignment horizontal="center" vertical="center" wrapText="1"/>
    </xf>
    <xf numFmtId="49" fontId="43" fillId="0" borderId="10" xfId="50" applyNumberFormat="1" applyFont="1" applyFill="1" applyBorder="1" applyAlignment="1">
      <alignment horizontal="center" vertical="center" wrapText="1"/>
    </xf>
    <xf numFmtId="49" fontId="43" fillId="0" borderId="10" xfId="40" applyNumberFormat="1" applyFont="1" applyBorder="1" applyAlignment="1">
      <alignment horizontal="center" vertical="center" wrapText="1"/>
    </xf>
    <xf numFmtId="0" fontId="43" fillId="0" borderId="10" xfId="40" applyFont="1" applyBorder="1" applyAlignment="1">
      <alignment horizontal="center" vertical="center"/>
    </xf>
    <xf numFmtId="0" fontId="43" fillId="0" borderId="10" xfId="40" applyFont="1" applyBorder="1" applyAlignment="1">
      <alignment vertical="center" wrapText="1"/>
    </xf>
    <xf numFmtId="0" fontId="3" fillId="0" borderId="0" xfId="41" applyFont="1" applyFill="1" applyAlignment="1">
      <alignment horizontal="center"/>
    </xf>
    <xf numFmtId="0" fontId="43" fillId="0" borderId="10" xfId="40" applyFont="1" applyBorder="1" applyAlignment="1">
      <alignment horizontal="center" vertical="center" wrapText="1"/>
    </xf>
    <xf numFmtId="0" fontId="43" fillId="0" borderId="10" xfId="50" applyFont="1" applyFill="1" applyBorder="1" applyAlignment="1">
      <alignment horizontal="center" vertical="center" wrapText="1"/>
    </xf>
    <xf numFmtId="168" fontId="1" fillId="24" borderId="10" xfId="41" applyNumberFormat="1" applyFont="1" applyFill="1" applyBorder="1" applyAlignment="1">
      <alignment vertical="center"/>
    </xf>
    <xf numFmtId="0" fontId="1" fillId="24" borderId="0" xfId="41" applyFont="1" applyFill="1" applyAlignment="1">
      <alignment horizontal="center" vertical="center"/>
    </xf>
    <xf numFmtId="0" fontId="1" fillId="24" borderId="0" xfId="41" applyFont="1" applyFill="1"/>
    <xf numFmtId="0" fontId="3" fillId="24" borderId="0" xfId="41" applyFont="1" applyFill="1" applyAlignment="1">
      <alignment horizontal="center" vertical="center"/>
    </xf>
    <xf numFmtId="0" fontId="3" fillId="24" borderId="0" xfId="41" applyFont="1" applyFill="1" applyAlignment="1">
      <alignment horizontal="center"/>
    </xf>
    <xf numFmtId="0" fontId="38" fillId="24" borderId="0" xfId="51" applyFont="1" applyFill="1" applyAlignment="1">
      <alignment horizontal="center" vertical="center"/>
    </xf>
    <xf numFmtId="0" fontId="3" fillId="24" borderId="0" xfId="41" applyFont="1" applyFill="1" applyAlignment="1">
      <alignment horizontal="center" vertical="center" wrapText="1"/>
    </xf>
    <xf numFmtId="0" fontId="3" fillId="24" borderId="0" xfId="41" applyFont="1" applyFill="1" applyAlignment="1">
      <alignment horizontal="center" wrapText="1"/>
    </xf>
    <xf numFmtId="0" fontId="4" fillId="24" borderId="0" xfId="41" applyFont="1" applyFill="1" applyAlignment="1">
      <alignment horizontal="center" vertical="center" wrapText="1"/>
    </xf>
    <xf numFmtId="0" fontId="3" fillId="24" borderId="26" xfId="41" applyFont="1" applyFill="1" applyBorder="1" applyAlignment="1">
      <alignment horizontal="center" vertical="center"/>
    </xf>
    <xf numFmtId="0" fontId="3" fillId="24" borderId="42" xfId="41" applyFont="1" applyFill="1" applyBorder="1" applyAlignment="1">
      <alignment horizontal="center" vertical="center" wrapText="1"/>
    </xf>
    <xf numFmtId="0" fontId="3" fillId="24" borderId="18" xfId="41" applyFont="1" applyFill="1" applyBorder="1" applyAlignment="1">
      <alignment horizontal="center" vertical="center" wrapText="1"/>
    </xf>
    <xf numFmtId="0" fontId="8" fillId="24" borderId="46" xfId="41" applyFont="1" applyFill="1" applyBorder="1" applyAlignment="1">
      <alignment horizontal="center" vertical="center" wrapText="1"/>
    </xf>
    <xf numFmtId="0" fontId="30" fillId="24" borderId="34" xfId="0" applyFont="1" applyFill="1" applyBorder="1" applyAlignment="1">
      <alignment horizontal="center" vertical="center"/>
    </xf>
    <xf numFmtId="0" fontId="31" fillId="24" borderId="24" xfId="0" applyFont="1" applyFill="1" applyBorder="1" applyAlignment="1">
      <alignment horizontal="center" vertical="center"/>
    </xf>
    <xf numFmtId="0" fontId="30" fillId="24" borderId="24" xfId="0" applyFont="1" applyFill="1" applyBorder="1" applyAlignment="1">
      <alignment horizontal="center" vertical="center"/>
    </xf>
    <xf numFmtId="0" fontId="31" fillId="24" borderId="25" xfId="0" applyFont="1" applyFill="1" applyBorder="1" applyAlignment="1">
      <alignment horizontal="center" vertical="center"/>
    </xf>
    <xf numFmtId="0" fontId="30" fillId="24" borderId="26" xfId="0" applyFont="1" applyFill="1" applyBorder="1" applyAlignment="1">
      <alignment horizontal="center" vertical="center"/>
    </xf>
    <xf numFmtId="0" fontId="30" fillId="24" borderId="42" xfId="0" applyFont="1" applyFill="1" applyBorder="1" applyAlignment="1">
      <alignment horizontal="center" vertical="center"/>
    </xf>
    <xf numFmtId="0" fontId="31" fillId="24" borderId="39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/>
    </xf>
    <xf numFmtId="0" fontId="31" fillId="24" borderId="34" xfId="0" applyFont="1" applyFill="1" applyBorder="1" applyAlignment="1">
      <alignment horizontal="center" vertical="center"/>
    </xf>
    <xf numFmtId="0" fontId="1" fillId="24" borderId="0" xfId="41" applyFont="1" applyFill="1" applyAlignment="1">
      <alignment horizontal="center" vertical="center" wrapText="1"/>
    </xf>
    <xf numFmtId="0" fontId="43" fillId="24" borderId="18" xfId="40" applyFont="1" applyFill="1" applyBorder="1" applyAlignment="1">
      <alignment horizontal="center" vertical="center" wrapText="1"/>
    </xf>
    <xf numFmtId="0" fontId="43" fillId="24" borderId="10" xfId="40" applyFont="1" applyFill="1" applyBorder="1" applyAlignment="1">
      <alignment horizontal="center" vertical="center" wrapText="1"/>
    </xf>
    <xf numFmtId="49" fontId="43" fillId="24" borderId="10" xfId="50" applyNumberFormat="1" applyFont="1" applyFill="1" applyBorder="1" applyAlignment="1">
      <alignment horizontal="center" vertical="center" wrapText="1"/>
    </xf>
    <xf numFmtId="49" fontId="43" fillId="24" borderId="10" xfId="40" applyNumberFormat="1" applyFont="1" applyFill="1" applyBorder="1" applyAlignment="1">
      <alignment horizontal="center" vertical="center" wrapText="1"/>
    </xf>
    <xf numFmtId="0" fontId="43" fillId="24" borderId="10" xfId="40" applyFont="1" applyFill="1" applyBorder="1" applyAlignment="1">
      <alignment vertical="center" wrapText="1"/>
    </xf>
    <xf numFmtId="168" fontId="3" fillId="24" borderId="10" xfId="41" applyNumberFormat="1" applyFont="1" applyFill="1" applyBorder="1" applyAlignment="1">
      <alignment horizontal="right" vertical="center"/>
    </xf>
    <xf numFmtId="164" fontId="1" fillId="0" borderId="57" xfId="41" applyNumberFormat="1" applyFont="1" applyFill="1" applyBorder="1" applyAlignment="1">
      <alignment vertical="center"/>
    </xf>
    <xf numFmtId="168" fontId="1" fillId="0" borderId="10" xfId="41" applyNumberFormat="1" applyFont="1" applyFill="1" applyBorder="1" applyAlignment="1">
      <alignment vertical="center"/>
    </xf>
    <xf numFmtId="168" fontId="1" fillId="0" borderId="57" xfId="41" applyNumberFormat="1" applyFont="1" applyFill="1" applyBorder="1" applyAlignment="1">
      <alignment vertical="center"/>
    </xf>
    <xf numFmtId="164" fontId="1" fillId="0" borderId="10" xfId="41" applyNumberFormat="1" applyFont="1" applyFill="1" applyBorder="1" applyAlignment="1">
      <alignment vertical="center"/>
    </xf>
    <xf numFmtId="164" fontId="3" fillId="0" borderId="47" xfId="41" applyNumberFormat="1" applyFont="1" applyFill="1" applyBorder="1" applyAlignment="1">
      <alignment vertical="center"/>
    </xf>
    <xf numFmtId="169" fontId="1" fillId="0" borderId="10" xfId="66" applyNumberFormat="1" applyFont="1" applyFill="1" applyBorder="1" applyAlignment="1">
      <alignment vertical="center"/>
    </xf>
    <xf numFmtId="169" fontId="1" fillId="0" borderId="10" xfId="41" applyNumberFormat="1" applyFont="1" applyFill="1" applyBorder="1" applyAlignment="1">
      <alignment vertical="center"/>
    </xf>
    <xf numFmtId="169" fontId="1" fillId="0" borderId="57" xfId="41" applyNumberFormat="1" applyFont="1" applyFill="1" applyBorder="1" applyAlignment="1">
      <alignment vertical="center"/>
    </xf>
    <xf numFmtId="168" fontId="3" fillId="0" borderId="10" xfId="41" applyNumberFormat="1" applyFont="1" applyFill="1" applyBorder="1" applyAlignment="1">
      <alignment horizontal="right" vertical="center"/>
    </xf>
    <xf numFmtId="170" fontId="3" fillId="0" borderId="35" xfId="41" applyNumberFormat="1" applyFont="1" applyFill="1" applyBorder="1" applyAlignment="1">
      <alignment vertical="center"/>
    </xf>
    <xf numFmtId="0" fontId="3" fillId="0" borderId="12" xfId="41" applyFont="1" applyBorder="1" applyAlignment="1">
      <alignment horizontal="center" vertical="center"/>
    </xf>
    <xf numFmtId="0" fontId="3" fillId="0" borderId="44" xfId="41" applyFont="1" applyBorder="1" applyAlignment="1">
      <alignment horizontal="center" vertical="center"/>
    </xf>
    <xf numFmtId="0" fontId="3" fillId="0" borderId="50" xfId="41" applyFont="1" applyBorder="1" applyAlignment="1">
      <alignment horizontal="center" vertical="center" wrapText="1"/>
    </xf>
    <xf numFmtId="0" fontId="3" fillId="0" borderId="17" xfId="41" applyFont="1" applyBorder="1" applyAlignment="1">
      <alignment horizontal="center" vertical="center" wrapText="1"/>
    </xf>
    <xf numFmtId="0" fontId="43" fillId="0" borderId="10" xfId="50" applyFont="1" applyFill="1" applyBorder="1" applyAlignment="1">
      <alignment horizontal="center" vertical="center" wrapText="1"/>
    </xf>
    <xf numFmtId="0" fontId="43" fillId="0" borderId="10" xfId="40" applyFont="1" applyBorder="1" applyAlignment="1">
      <alignment horizontal="center" vertical="center" wrapText="1"/>
    </xf>
    <xf numFmtId="0" fontId="43" fillId="24" borderId="10" xfId="40" applyFont="1" applyFill="1" applyBorder="1" applyAlignment="1">
      <alignment horizontal="center" vertical="center" wrapText="1"/>
    </xf>
    <xf numFmtId="0" fontId="43" fillId="0" borderId="43" xfId="40" applyFont="1" applyBorder="1" applyAlignment="1">
      <alignment horizontal="center" vertical="center" wrapText="1"/>
    </xf>
    <xf numFmtId="0" fontId="43" fillId="0" borderId="57" xfId="40" applyFont="1" applyBorder="1" applyAlignment="1">
      <alignment horizontal="center" vertical="center" wrapText="1"/>
    </xf>
    <xf numFmtId="0" fontId="43" fillId="0" borderId="24" xfId="40" applyFont="1" applyBorder="1" applyAlignment="1">
      <alignment horizontal="center" vertical="center" wrapText="1"/>
    </xf>
    <xf numFmtId="0" fontId="7" fillId="0" borderId="21" xfId="41" applyFont="1" applyFill="1" applyBorder="1" applyAlignment="1">
      <alignment horizontal="center" vertical="center" wrapText="1"/>
    </xf>
    <xf numFmtId="0" fontId="7" fillId="0" borderId="22" xfId="41" applyFont="1" applyFill="1" applyBorder="1" applyAlignment="1">
      <alignment horizontal="center" vertical="center" wrapText="1"/>
    </xf>
    <xf numFmtId="0" fontId="7" fillId="0" borderId="29" xfId="41" applyFont="1" applyFill="1" applyBorder="1" applyAlignment="1">
      <alignment horizontal="center" vertical="center" wrapText="1"/>
    </xf>
    <xf numFmtId="0" fontId="7" fillId="0" borderId="30" xfId="41" applyFont="1" applyFill="1" applyBorder="1" applyAlignment="1">
      <alignment horizontal="center" vertical="center" wrapText="1"/>
    </xf>
    <xf numFmtId="0" fontId="3" fillId="24" borderId="44" xfId="41" applyFont="1" applyFill="1" applyBorder="1" applyAlignment="1">
      <alignment horizontal="center" vertical="center"/>
    </xf>
    <xf numFmtId="0" fontId="3" fillId="24" borderId="26" xfId="41" applyFont="1" applyFill="1" applyBorder="1" applyAlignment="1">
      <alignment horizontal="center" vertical="center"/>
    </xf>
    <xf numFmtId="0" fontId="40" fillId="0" borderId="0" xfId="51" applyFont="1" applyAlignment="1">
      <alignment horizontal="center" vertical="center"/>
    </xf>
    <xf numFmtId="0" fontId="3" fillId="0" borderId="0" xfId="41" applyFont="1" applyFill="1" applyAlignment="1">
      <alignment horizontal="center"/>
    </xf>
    <xf numFmtId="0" fontId="4" fillId="0" borderId="0" xfId="41" applyFont="1" applyFill="1" applyAlignment="1">
      <alignment horizontal="center" wrapText="1"/>
    </xf>
    <xf numFmtId="0" fontId="42" fillId="0" borderId="0" xfId="51" applyFont="1" applyAlignment="1">
      <alignment horizontal="center" vertical="center"/>
    </xf>
    <xf numFmtId="0" fontId="5" fillId="0" borderId="0" xfId="51" applyFont="1" applyAlignment="1">
      <alignment horizontal="center" vertical="center"/>
    </xf>
    <xf numFmtId="0" fontId="41" fillId="0" borderId="0" xfId="51" applyFont="1" applyAlignment="1">
      <alignment horizontal="center" vertical="center"/>
    </xf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2 2" xfId="37"/>
    <cellStyle name="Обычный 2" xfId="38"/>
    <cellStyle name="Обычный 2 26 2" xfId="39"/>
    <cellStyle name="Обычный 3" xfId="40"/>
    <cellStyle name="Обычный 3 2" xfId="41"/>
    <cellStyle name="Обычный 3 2 2 2" xfId="42"/>
    <cellStyle name="Обычный 3 21" xfId="43"/>
    <cellStyle name="Обычный 4" xfId="44"/>
    <cellStyle name="Обычный 4 2" xfId="45"/>
    <cellStyle name="Обычный 5" xfId="46"/>
    <cellStyle name="Обычный 6" xfId="47"/>
    <cellStyle name="Обычный 6 2" xfId="48"/>
    <cellStyle name="Обычный 6 2 2" xfId="49"/>
    <cellStyle name="Обычный 6 2 3" xfId="50"/>
    <cellStyle name="Обычный 7" xfId="51"/>
    <cellStyle name="Обычный 7 2" xfId="52"/>
    <cellStyle name="Обычный 8" xfId="53"/>
    <cellStyle name="Плохой 2" xfId="54"/>
    <cellStyle name="Пояснение 2" xfId="55"/>
    <cellStyle name="Примечание 2" xfId="56"/>
    <cellStyle name="Процентный 2" xfId="57"/>
    <cellStyle name="Процентный 3" xfId="58"/>
    <cellStyle name="Связанная ячейка 2" xfId="59"/>
    <cellStyle name="Стиль 1" xfId="60"/>
    <cellStyle name="Текст предупреждения 2" xfId="61"/>
    <cellStyle name="Финансовый" xfId="66" builtinId="3"/>
    <cellStyle name="Финансовый 2" xfId="62"/>
    <cellStyle name="Финансовый 2 2 2 2 2" xfId="63"/>
    <cellStyle name="Финансовый 3" xfId="64"/>
    <cellStyle name="Хороший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7"/>
  <sheetViews>
    <sheetView tabSelected="1" topLeftCell="A7" workbookViewId="0">
      <pane ySplit="10" topLeftCell="A233" activePane="bottomLeft" state="frozen"/>
      <selection activeCell="A7" sqref="A7"/>
      <selection pane="bottomLeft" activeCell="L18" sqref="L18"/>
    </sheetView>
  </sheetViews>
  <sheetFormatPr defaultColWidth="10.28515625" defaultRowHeight="15.75" x14ac:dyDescent="0.25"/>
  <cols>
    <col min="1" max="1" width="7.7109375" style="21" customWidth="1"/>
    <col min="2" max="2" width="59.42578125" style="13" customWidth="1"/>
    <col min="3" max="3" width="12" style="23" bestFit="1" customWidth="1"/>
    <col min="4" max="4" width="18.42578125" style="150" customWidth="1"/>
    <col min="5" max="6" width="11.85546875" style="129" bestFit="1" customWidth="1"/>
    <col min="7" max="7" width="11.85546875" style="2" bestFit="1" customWidth="1"/>
    <col min="8" max="8" width="23.85546875" style="2" customWidth="1"/>
    <col min="9" max="9" width="11.85546875" style="2" bestFit="1" customWidth="1"/>
    <col min="10" max="10" width="22.140625" style="2" customWidth="1"/>
    <col min="11" max="11" width="12" style="2" customWidth="1"/>
    <col min="12" max="12" width="21.28515625" style="2" customWidth="1"/>
    <col min="13" max="13" width="11.42578125" style="2" customWidth="1"/>
    <col min="14" max="14" width="21" style="2" customWidth="1"/>
    <col min="15" max="15" width="10.5703125" style="2" customWidth="1"/>
    <col min="16" max="16" width="24.7109375" style="2" customWidth="1"/>
    <col min="17" max="17" width="13.42578125" style="2" customWidth="1"/>
    <col min="18" max="18" width="17.140625" style="2" customWidth="1"/>
    <col min="19" max="16384" width="10.28515625" style="2"/>
  </cols>
  <sheetData>
    <row r="1" spans="1:18" ht="18.75" x14ac:dyDescent="0.25">
      <c r="A1" s="20"/>
      <c r="B1" s="26"/>
      <c r="C1" s="20"/>
      <c r="D1" s="128"/>
      <c r="G1" s="1"/>
      <c r="H1" s="1"/>
      <c r="I1" s="1"/>
      <c r="Q1" s="1"/>
      <c r="R1" s="3"/>
    </row>
    <row r="2" spans="1:18" ht="18.75" x14ac:dyDescent="0.3">
      <c r="A2" s="20"/>
      <c r="B2" s="26"/>
      <c r="C2" s="20"/>
      <c r="D2" s="128"/>
      <c r="G2" s="1"/>
      <c r="H2" s="1"/>
      <c r="I2" s="1"/>
      <c r="Q2" s="1"/>
      <c r="R2" s="4"/>
    </row>
    <row r="3" spans="1:18" ht="18.75" x14ac:dyDescent="0.3">
      <c r="A3" s="20"/>
      <c r="B3" s="26"/>
      <c r="C3" s="20"/>
      <c r="D3" s="128"/>
      <c r="G3" s="1"/>
      <c r="H3" s="1"/>
      <c r="I3" s="1"/>
      <c r="Q3" s="1"/>
      <c r="R3" s="4"/>
    </row>
    <row r="4" spans="1:18" x14ac:dyDescent="0.25">
      <c r="A4" s="20"/>
      <c r="B4" s="26"/>
      <c r="C4" s="20"/>
      <c r="D4" s="12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84" t="s">
        <v>287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</row>
    <row r="6" spans="1:18" x14ac:dyDescent="0.25">
      <c r="A6" s="18"/>
      <c r="B6" s="5"/>
      <c r="C6" s="18"/>
      <c r="D6" s="130"/>
      <c r="E6" s="131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</row>
    <row r="7" spans="1:18" ht="18" customHeight="1" x14ac:dyDescent="0.3">
      <c r="A7" s="185" t="s">
        <v>0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</row>
    <row r="8" spans="1:18" ht="19.5" customHeight="1" x14ac:dyDescent="0.25">
      <c r="A8" s="186" t="s">
        <v>290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18" ht="18" customHeight="1" x14ac:dyDescent="0.25">
      <c r="A9" s="183" t="s">
        <v>1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spans="1:18" ht="16.5" customHeight="1" x14ac:dyDescent="0.25">
      <c r="A10" s="6"/>
      <c r="B10" s="27"/>
      <c r="C10" s="6"/>
      <c r="D10" s="132"/>
      <c r="E10" s="132"/>
      <c r="F10" s="13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1.75" customHeight="1" x14ac:dyDescent="0.25">
      <c r="A11" s="187" t="s">
        <v>280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</row>
    <row r="12" spans="1:18" ht="17.25" customHeight="1" x14ac:dyDescent="0.25">
      <c r="A12" s="183" t="s">
        <v>2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spans="1:18" ht="12.75" customHeight="1" x14ac:dyDescent="0.25">
      <c r="A13" s="19"/>
      <c r="B13" s="5"/>
      <c r="C13" s="19"/>
      <c r="D13" s="133"/>
      <c r="E13" s="134"/>
      <c r="F13" s="13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9.5" thickBot="1" x14ac:dyDescent="0.35">
      <c r="A14" s="19"/>
      <c r="B14" s="14"/>
      <c r="C14" s="22"/>
      <c r="D14" s="135"/>
      <c r="E14" s="134"/>
      <c r="F14" s="13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28"/>
    </row>
    <row r="15" spans="1:18" ht="63" customHeight="1" x14ac:dyDescent="0.25">
      <c r="A15" s="177" t="s">
        <v>3</v>
      </c>
      <c r="B15" s="179" t="s">
        <v>4</v>
      </c>
      <c r="C15" s="179" t="s">
        <v>20</v>
      </c>
      <c r="D15" s="136" t="s">
        <v>251</v>
      </c>
      <c r="E15" s="136" t="s">
        <v>252</v>
      </c>
      <c r="F15" s="136" t="s">
        <v>253</v>
      </c>
      <c r="G15" s="181" t="s">
        <v>277</v>
      </c>
      <c r="H15" s="182"/>
      <c r="I15" s="167" t="s">
        <v>255</v>
      </c>
      <c r="J15" s="168"/>
      <c r="K15" s="167" t="s">
        <v>256</v>
      </c>
      <c r="L15" s="168"/>
      <c r="M15" s="167" t="s">
        <v>278</v>
      </c>
      <c r="N15" s="168"/>
      <c r="O15" s="167" t="s">
        <v>279</v>
      </c>
      <c r="P15" s="168"/>
      <c r="Q15" s="169" t="s">
        <v>5</v>
      </c>
      <c r="R15" s="170"/>
    </row>
    <row r="16" spans="1:18" ht="64.5" customHeight="1" thickBot="1" x14ac:dyDescent="0.3">
      <c r="A16" s="178"/>
      <c r="B16" s="180"/>
      <c r="C16" s="180"/>
      <c r="D16" s="137" t="s">
        <v>6</v>
      </c>
      <c r="E16" s="138" t="s">
        <v>6</v>
      </c>
      <c r="F16" s="138" t="s">
        <v>6</v>
      </c>
      <c r="G16" s="52" t="s">
        <v>7</v>
      </c>
      <c r="H16" s="52" t="s">
        <v>289</v>
      </c>
      <c r="I16" s="52" t="s">
        <v>7</v>
      </c>
      <c r="J16" s="52" t="s">
        <v>289</v>
      </c>
      <c r="K16" s="52" t="s">
        <v>7</v>
      </c>
      <c r="L16" s="52" t="s">
        <v>8</v>
      </c>
      <c r="M16" s="52" t="s">
        <v>7</v>
      </c>
      <c r="N16" s="52" t="s">
        <v>8</v>
      </c>
      <c r="O16" s="52" t="s">
        <v>7</v>
      </c>
      <c r="P16" s="98" t="s">
        <v>8</v>
      </c>
      <c r="Q16" s="88" t="s">
        <v>7</v>
      </c>
      <c r="R16" s="53" t="s">
        <v>9</v>
      </c>
    </row>
    <row r="17" spans="1:18" s="7" customFormat="1" ht="16.5" thickBot="1" x14ac:dyDescent="0.3">
      <c r="A17" s="58">
        <v>1</v>
      </c>
      <c r="B17" s="59">
        <v>2</v>
      </c>
      <c r="C17" s="59">
        <v>3</v>
      </c>
      <c r="D17" s="139">
        <v>4</v>
      </c>
      <c r="E17" s="60">
        <v>5</v>
      </c>
      <c r="F17" s="60">
        <v>6</v>
      </c>
      <c r="G17" s="60">
        <v>7</v>
      </c>
      <c r="H17" s="60">
        <v>8</v>
      </c>
      <c r="I17" s="60">
        <v>9</v>
      </c>
      <c r="J17" s="60">
        <v>10</v>
      </c>
      <c r="K17" s="60">
        <v>11</v>
      </c>
      <c r="L17" s="60">
        <v>12</v>
      </c>
      <c r="M17" s="60">
        <v>13</v>
      </c>
      <c r="N17" s="60">
        <v>14</v>
      </c>
      <c r="O17" s="60">
        <v>15</v>
      </c>
      <c r="P17" s="110">
        <v>16</v>
      </c>
      <c r="Q17" s="89">
        <v>17</v>
      </c>
      <c r="R17" s="61">
        <v>18</v>
      </c>
    </row>
    <row r="18" spans="1:18" s="24" customFormat="1" x14ac:dyDescent="0.25">
      <c r="A18" s="54" t="s">
        <v>41</v>
      </c>
      <c r="B18" s="55" t="s">
        <v>86</v>
      </c>
      <c r="C18" s="62" t="s">
        <v>208</v>
      </c>
      <c r="D18" s="140">
        <v>427.6</v>
      </c>
      <c r="E18" s="56">
        <v>467.8</v>
      </c>
      <c r="F18" s="56">
        <f>F20+F21+F23</f>
        <v>509.9</v>
      </c>
      <c r="G18" s="56">
        <v>463</v>
      </c>
      <c r="H18" s="56">
        <f>H20+H21+H23</f>
        <v>506.76</v>
      </c>
      <c r="I18" s="56">
        <f>I20+I21</f>
        <v>471.62</v>
      </c>
      <c r="J18" s="56">
        <f>J20+J21</f>
        <v>471.62</v>
      </c>
      <c r="K18" s="56">
        <v>492</v>
      </c>
      <c r="L18" s="56">
        <f>L20+L21</f>
        <v>485.91399999999999</v>
      </c>
      <c r="M18" s="56">
        <v>507.20000000000005</v>
      </c>
      <c r="N18" s="56">
        <f t="shared" ref="N18:P18" si="0">N20+N21</f>
        <v>500.9</v>
      </c>
      <c r="O18" s="56">
        <v>523.4</v>
      </c>
      <c r="P18" s="56">
        <f t="shared" si="0"/>
        <v>516.4</v>
      </c>
      <c r="Q18" s="161">
        <f>G18+I18+K18+M18+O18</f>
        <v>2457.2199999999998</v>
      </c>
      <c r="R18" s="161">
        <f>H18+J18+L18+N18+P18</f>
        <v>2481.5940000000001</v>
      </c>
    </row>
    <row r="19" spans="1:18" s="7" customFormat="1" ht="25.5" x14ac:dyDescent="0.25">
      <c r="A19" s="39" t="s">
        <v>42</v>
      </c>
      <c r="B19" s="45" t="s">
        <v>21</v>
      </c>
      <c r="C19" s="63" t="s">
        <v>208</v>
      </c>
      <c r="D19" s="141"/>
      <c r="E19" s="141"/>
      <c r="F19" s="141"/>
      <c r="G19" s="56"/>
      <c r="H19" s="9"/>
      <c r="I19" s="56">
        <v>0</v>
      </c>
      <c r="J19" s="56">
        <f t="shared" ref="J19:J41" si="1">ROUND(H19*1.0308,2)</f>
        <v>0</v>
      </c>
      <c r="K19" s="109">
        <v>0</v>
      </c>
      <c r="L19" s="109">
        <f t="shared" ref="L19:L46" si="2">ROUND(J19*1.0309,1)</f>
        <v>0</v>
      </c>
      <c r="M19" s="109">
        <v>0</v>
      </c>
      <c r="N19" s="109">
        <f t="shared" ref="N19:P46" si="3">ROUND(L19*1.03088,1)</f>
        <v>0</v>
      </c>
      <c r="O19" s="109">
        <v>0</v>
      </c>
      <c r="P19" s="109">
        <f t="shared" si="3"/>
        <v>0</v>
      </c>
      <c r="Q19" s="161">
        <f t="shared" ref="Q19:Q47" si="4">G19+I19+K19+M19+O19</f>
        <v>0</v>
      </c>
      <c r="R19" s="161">
        <f t="shared" ref="R19:R47" si="5">H19+J19+L19+N19+P19</f>
        <v>0</v>
      </c>
    </row>
    <row r="20" spans="1:18" s="7" customFormat="1" x14ac:dyDescent="0.25">
      <c r="A20" s="39" t="s">
        <v>260</v>
      </c>
      <c r="B20" s="45" t="s">
        <v>257</v>
      </c>
      <c r="C20" s="63" t="s">
        <v>208</v>
      </c>
      <c r="D20" s="141">
        <v>339.3</v>
      </c>
      <c r="E20" s="9">
        <v>363.7</v>
      </c>
      <c r="F20" s="9">
        <v>407</v>
      </c>
      <c r="G20" s="56">
        <v>377.3</v>
      </c>
      <c r="H20" s="9">
        <f>326.5+55.27</f>
        <v>381.77</v>
      </c>
      <c r="I20" s="56">
        <v>388.92</v>
      </c>
      <c r="J20" s="56">
        <f>I20</f>
        <v>388.92</v>
      </c>
      <c r="K20" s="109">
        <v>400.9</v>
      </c>
      <c r="L20" s="109">
        <v>414.51400000000001</v>
      </c>
      <c r="M20" s="109">
        <v>413.3</v>
      </c>
      <c r="N20" s="109">
        <f t="shared" si="3"/>
        <v>427.3</v>
      </c>
      <c r="O20" s="109">
        <v>426.5</v>
      </c>
      <c r="P20" s="109">
        <f>ROUND(N20*1.03088,1)</f>
        <v>440.5</v>
      </c>
      <c r="Q20" s="161">
        <f t="shared" si="4"/>
        <v>2006.9199999999998</v>
      </c>
      <c r="R20" s="161">
        <f t="shared" si="5"/>
        <v>2053.0039999999999</v>
      </c>
    </row>
    <row r="21" spans="1:18" s="7" customFormat="1" x14ac:dyDescent="0.25">
      <c r="A21" s="39" t="s">
        <v>261</v>
      </c>
      <c r="B21" s="45" t="s">
        <v>258</v>
      </c>
      <c r="C21" s="63" t="s">
        <v>208</v>
      </c>
      <c r="D21" s="141">
        <v>65.8</v>
      </c>
      <c r="E21" s="9">
        <v>75.900000000000006</v>
      </c>
      <c r="F21" s="9">
        <v>73.900000000000006</v>
      </c>
      <c r="G21" s="56">
        <v>85.7</v>
      </c>
      <c r="H21" s="9">
        <v>90.19</v>
      </c>
      <c r="I21" s="56">
        <v>82.7</v>
      </c>
      <c r="J21" s="56">
        <f>I21</f>
        <v>82.7</v>
      </c>
      <c r="K21" s="109">
        <v>91.1</v>
      </c>
      <c r="L21" s="109">
        <v>71.400000000000006</v>
      </c>
      <c r="M21" s="109">
        <v>93.9</v>
      </c>
      <c r="N21" s="109">
        <f t="shared" si="3"/>
        <v>73.599999999999994</v>
      </c>
      <c r="O21" s="109">
        <v>96.9</v>
      </c>
      <c r="P21" s="109">
        <f t="shared" si="3"/>
        <v>75.900000000000006</v>
      </c>
      <c r="Q21" s="161">
        <f t="shared" si="4"/>
        <v>450.29999999999995</v>
      </c>
      <c r="R21" s="161">
        <f t="shared" si="5"/>
        <v>393.78999999999996</v>
      </c>
    </row>
    <row r="22" spans="1:18" s="7" customFormat="1" x14ac:dyDescent="0.25">
      <c r="A22" s="39" t="s">
        <v>262</v>
      </c>
      <c r="B22" s="45" t="s">
        <v>259</v>
      </c>
      <c r="C22" s="63" t="s">
        <v>208</v>
      </c>
      <c r="D22" s="141"/>
      <c r="E22" s="9"/>
      <c r="F22" s="9"/>
      <c r="G22" s="56"/>
      <c r="H22" s="9"/>
      <c r="I22" s="56">
        <v>0</v>
      </c>
      <c r="J22" s="56">
        <f t="shared" si="1"/>
        <v>0</v>
      </c>
      <c r="K22" s="109">
        <v>0</v>
      </c>
      <c r="L22" s="109">
        <f t="shared" si="2"/>
        <v>0</v>
      </c>
      <c r="M22" s="109">
        <v>0</v>
      </c>
      <c r="N22" s="109">
        <f t="shared" si="3"/>
        <v>0</v>
      </c>
      <c r="O22" s="109">
        <v>0</v>
      </c>
      <c r="P22" s="109">
        <f t="shared" si="3"/>
        <v>0</v>
      </c>
      <c r="Q22" s="161">
        <f t="shared" si="4"/>
        <v>0</v>
      </c>
      <c r="R22" s="161">
        <f t="shared" si="5"/>
        <v>0</v>
      </c>
    </row>
    <row r="23" spans="1:18" s="7" customFormat="1" x14ac:dyDescent="0.25">
      <c r="A23" s="39" t="s">
        <v>43</v>
      </c>
      <c r="B23" s="45" t="s">
        <v>22</v>
      </c>
      <c r="C23" s="63" t="s">
        <v>208</v>
      </c>
      <c r="D23" s="141">
        <v>22.5</v>
      </c>
      <c r="E23" s="9">
        <v>28.3</v>
      </c>
      <c r="F23" s="9">
        <v>29</v>
      </c>
      <c r="G23" s="56"/>
      <c r="H23" s="9">
        <f>25.9+2.8+3.2+2.7+0.2</f>
        <v>34.800000000000004</v>
      </c>
      <c r="I23" s="56">
        <v>0</v>
      </c>
      <c r="J23" s="56">
        <v>0</v>
      </c>
      <c r="K23" s="109">
        <v>0</v>
      </c>
      <c r="L23" s="109">
        <f t="shared" si="2"/>
        <v>0</v>
      </c>
      <c r="M23" s="109">
        <v>0</v>
      </c>
      <c r="N23" s="109">
        <f t="shared" si="3"/>
        <v>0</v>
      </c>
      <c r="O23" s="109">
        <v>0</v>
      </c>
      <c r="P23" s="109">
        <f t="shared" si="3"/>
        <v>0</v>
      </c>
      <c r="Q23" s="161">
        <f t="shared" si="4"/>
        <v>0</v>
      </c>
      <c r="R23" s="161">
        <f t="shared" si="5"/>
        <v>34.800000000000004</v>
      </c>
    </row>
    <row r="24" spans="1:18" s="24" customFormat="1" ht="25.5" x14ac:dyDescent="0.25">
      <c r="A24" s="38" t="s">
        <v>44</v>
      </c>
      <c r="B24" s="44" t="s">
        <v>118</v>
      </c>
      <c r="C24" s="64" t="s">
        <v>208</v>
      </c>
      <c r="D24" s="142">
        <v>452.2</v>
      </c>
      <c r="E24" s="8">
        <v>475</v>
      </c>
      <c r="F24" s="8">
        <f>F26+F27+F29</f>
        <v>500.4</v>
      </c>
      <c r="G24" s="8">
        <v>462.20000000000005</v>
      </c>
      <c r="H24" s="8">
        <f>H26+H27+H29</f>
        <v>483.33699999999999</v>
      </c>
      <c r="I24" s="8">
        <v>470</v>
      </c>
      <c r="J24" s="8">
        <f>J26+J27</f>
        <v>472.01</v>
      </c>
      <c r="K24" s="8">
        <v>491.2</v>
      </c>
      <c r="L24" s="8">
        <f>L26+L27</f>
        <v>483.2</v>
      </c>
      <c r="M24" s="8">
        <f t="shared" ref="M24" si="6">M26+M27</f>
        <v>505.1</v>
      </c>
      <c r="N24" s="8">
        <f>N26+N27</f>
        <v>498.6</v>
      </c>
      <c r="O24" s="8">
        <v>522.6</v>
      </c>
      <c r="P24" s="8">
        <f>P26+P27</f>
        <v>513.4</v>
      </c>
      <c r="Q24" s="161">
        <f t="shared" si="4"/>
        <v>2451.1</v>
      </c>
      <c r="R24" s="161">
        <f t="shared" si="5"/>
        <v>2450.547</v>
      </c>
    </row>
    <row r="25" spans="1:18" s="7" customFormat="1" ht="25.5" x14ac:dyDescent="0.25">
      <c r="A25" s="39" t="s">
        <v>42</v>
      </c>
      <c r="B25" s="45" t="s">
        <v>23</v>
      </c>
      <c r="C25" s="63" t="s">
        <v>208</v>
      </c>
      <c r="D25" s="141"/>
      <c r="E25" s="141"/>
      <c r="F25" s="141"/>
      <c r="G25" s="56"/>
      <c r="H25" s="8"/>
      <c r="I25" s="56">
        <v>0</v>
      </c>
      <c r="J25" s="56">
        <f t="shared" si="1"/>
        <v>0</v>
      </c>
      <c r="K25" s="109">
        <v>0</v>
      </c>
      <c r="L25" s="109">
        <f t="shared" si="2"/>
        <v>0</v>
      </c>
      <c r="M25" s="109">
        <v>0</v>
      </c>
      <c r="N25" s="109">
        <f t="shared" si="3"/>
        <v>0</v>
      </c>
      <c r="O25" s="109">
        <v>0</v>
      </c>
      <c r="P25" s="109">
        <f t="shared" si="3"/>
        <v>0</v>
      </c>
      <c r="Q25" s="161">
        <f t="shared" si="4"/>
        <v>0</v>
      </c>
      <c r="R25" s="161">
        <f t="shared" si="5"/>
        <v>0</v>
      </c>
    </row>
    <row r="26" spans="1:18" s="7" customFormat="1" x14ac:dyDescent="0.25">
      <c r="A26" s="39" t="s">
        <v>260</v>
      </c>
      <c r="B26" s="45" t="s">
        <v>257</v>
      </c>
      <c r="C26" s="63" t="s">
        <v>208</v>
      </c>
      <c r="D26" s="141">
        <v>385.2</v>
      </c>
      <c r="E26" s="8">
        <v>398.8</v>
      </c>
      <c r="F26" s="8">
        <v>418</v>
      </c>
      <c r="G26" s="56">
        <v>376.8</v>
      </c>
      <c r="H26" s="8">
        <f>103.47+295.989</f>
        <v>399.45899999999995</v>
      </c>
      <c r="I26" s="56">
        <v>388.41</v>
      </c>
      <c r="J26" s="56">
        <f>I26</f>
        <v>388.41</v>
      </c>
      <c r="K26" s="109">
        <v>400.4</v>
      </c>
      <c r="L26" s="109">
        <f>K26</f>
        <v>400.4</v>
      </c>
      <c r="M26" s="109">
        <v>412.8</v>
      </c>
      <c r="N26" s="109">
        <f>ROUND(L26*1.03088,1)-0.6</f>
        <v>412.2</v>
      </c>
      <c r="O26" s="109">
        <v>426</v>
      </c>
      <c r="P26" s="109">
        <f>ROUND(N26*1.03088,1)-0.6</f>
        <v>424.29999999999995</v>
      </c>
      <c r="Q26" s="161">
        <f t="shared" si="4"/>
        <v>2004.41</v>
      </c>
      <c r="R26" s="161">
        <f t="shared" si="5"/>
        <v>2024.7689999999998</v>
      </c>
    </row>
    <row r="27" spans="1:18" s="7" customFormat="1" x14ac:dyDescent="0.25">
      <c r="A27" s="39" t="s">
        <v>261</v>
      </c>
      <c r="B27" s="45" t="s">
        <v>258</v>
      </c>
      <c r="C27" s="63" t="s">
        <v>208</v>
      </c>
      <c r="D27" s="141">
        <v>66</v>
      </c>
      <c r="E27" s="8">
        <v>74.599999999999994</v>
      </c>
      <c r="F27" s="8">
        <v>77.400000000000006</v>
      </c>
      <c r="G27" s="56">
        <v>85.4</v>
      </c>
      <c r="H27" s="8">
        <v>80.936000000000007</v>
      </c>
      <c r="I27" s="56">
        <v>82</v>
      </c>
      <c r="J27" s="56">
        <f>I27-0.4+2</f>
        <v>83.6</v>
      </c>
      <c r="K27" s="109">
        <v>90.8</v>
      </c>
      <c r="L27" s="166">
        <f>85-2.2</f>
        <v>82.8</v>
      </c>
      <c r="M27" s="109">
        <v>92.3</v>
      </c>
      <c r="N27" s="109">
        <f>ROUND(L27*1.03088,1)+1</f>
        <v>86.4</v>
      </c>
      <c r="O27" s="109">
        <v>96.6</v>
      </c>
      <c r="P27" s="109">
        <f>ROUND(N27*1.03088,1)</f>
        <v>89.1</v>
      </c>
      <c r="Q27" s="161">
        <f t="shared" si="4"/>
        <v>447.1</v>
      </c>
      <c r="R27" s="161">
        <f t="shared" si="5"/>
        <v>422.83600000000001</v>
      </c>
    </row>
    <row r="28" spans="1:18" s="7" customFormat="1" x14ac:dyDescent="0.25">
      <c r="A28" s="39" t="s">
        <v>262</v>
      </c>
      <c r="B28" s="45" t="s">
        <v>259</v>
      </c>
      <c r="C28" s="63" t="s">
        <v>208</v>
      </c>
      <c r="D28" s="141"/>
      <c r="E28" s="8"/>
      <c r="F28" s="8"/>
      <c r="G28" s="56"/>
      <c r="H28" s="8"/>
      <c r="I28" s="56">
        <v>0</v>
      </c>
      <c r="J28" s="56">
        <f t="shared" ref="J28:J29" si="7">I28</f>
        <v>0</v>
      </c>
      <c r="K28" s="109">
        <v>0</v>
      </c>
      <c r="L28" s="109">
        <f t="shared" si="2"/>
        <v>0</v>
      </c>
      <c r="M28" s="109">
        <v>0</v>
      </c>
      <c r="N28" s="109">
        <f t="shared" si="3"/>
        <v>0</v>
      </c>
      <c r="O28" s="109">
        <v>0</v>
      </c>
      <c r="P28" s="109">
        <f t="shared" si="3"/>
        <v>0</v>
      </c>
      <c r="Q28" s="161">
        <f t="shared" si="4"/>
        <v>0</v>
      </c>
      <c r="R28" s="161">
        <f t="shared" si="5"/>
        <v>0</v>
      </c>
    </row>
    <row r="29" spans="1:18" s="7" customFormat="1" x14ac:dyDescent="0.25">
      <c r="A29" s="39" t="s">
        <v>43</v>
      </c>
      <c r="B29" s="45" t="s">
        <v>88</v>
      </c>
      <c r="C29" s="63" t="s">
        <v>208</v>
      </c>
      <c r="D29" s="141">
        <v>1</v>
      </c>
      <c r="E29" s="8">
        <v>1.6</v>
      </c>
      <c r="F29" s="8">
        <v>5</v>
      </c>
      <c r="G29" s="56"/>
      <c r="H29" s="8">
        <f>2.5+0.274+0.168</f>
        <v>2.9420000000000002</v>
      </c>
      <c r="I29" s="56">
        <v>0</v>
      </c>
      <c r="J29" s="56">
        <f t="shared" si="7"/>
        <v>0</v>
      </c>
      <c r="K29" s="109">
        <v>0</v>
      </c>
      <c r="L29" s="109">
        <f t="shared" si="2"/>
        <v>0</v>
      </c>
      <c r="M29" s="109">
        <v>0</v>
      </c>
      <c r="N29" s="109">
        <f t="shared" si="3"/>
        <v>0</v>
      </c>
      <c r="O29" s="109">
        <v>0</v>
      </c>
      <c r="P29" s="109">
        <f t="shared" si="3"/>
        <v>0</v>
      </c>
      <c r="Q29" s="161">
        <f t="shared" si="4"/>
        <v>0</v>
      </c>
      <c r="R29" s="161">
        <f t="shared" si="5"/>
        <v>2.9420000000000002</v>
      </c>
    </row>
    <row r="30" spans="1:18" s="24" customFormat="1" x14ac:dyDescent="0.25">
      <c r="A30" s="38">
        <v>1</v>
      </c>
      <c r="B30" s="44" t="s">
        <v>87</v>
      </c>
      <c r="C30" s="64" t="s">
        <v>208</v>
      </c>
      <c r="D30" s="8">
        <f t="shared" ref="D30:E30" si="8">D31+D32+D35</f>
        <v>296.2</v>
      </c>
      <c r="E30" s="8">
        <f t="shared" si="8"/>
        <v>324</v>
      </c>
      <c r="F30" s="8">
        <f>F31+F32+F35</f>
        <v>287.89999999999998</v>
      </c>
      <c r="G30" s="8">
        <v>312</v>
      </c>
      <c r="H30" s="8">
        <f>H31+H32+H35</f>
        <v>312</v>
      </c>
      <c r="I30" s="8">
        <v>321.59999999999997</v>
      </c>
      <c r="J30" s="8">
        <f>J31+J32+J35</f>
        <v>321.59999999999997</v>
      </c>
      <c r="K30" s="8">
        <v>331.5</v>
      </c>
      <c r="L30" s="8">
        <f t="shared" ref="L30" si="9">L31+L32+L35</f>
        <v>331.5</v>
      </c>
      <c r="M30" s="8">
        <v>341.8</v>
      </c>
      <c r="N30" s="8">
        <f t="shared" ref="N30:P30" si="10">N31+N32+N35</f>
        <v>341.8</v>
      </c>
      <c r="O30" s="8">
        <v>352.8</v>
      </c>
      <c r="P30" s="8">
        <f t="shared" si="10"/>
        <v>352.3</v>
      </c>
      <c r="Q30" s="161">
        <f t="shared" si="4"/>
        <v>1659.6999999999998</v>
      </c>
      <c r="R30" s="161">
        <f t="shared" si="5"/>
        <v>1659.1999999999998</v>
      </c>
    </row>
    <row r="31" spans="1:18" s="7" customFormat="1" x14ac:dyDescent="0.25">
      <c r="A31" s="39" t="s">
        <v>42</v>
      </c>
      <c r="B31" s="45" t="s">
        <v>120</v>
      </c>
      <c r="C31" s="63" t="s">
        <v>208</v>
      </c>
      <c r="D31" s="141">
        <v>205.5</v>
      </c>
      <c r="E31" s="8">
        <v>233</v>
      </c>
      <c r="F31" s="8">
        <v>210.1</v>
      </c>
      <c r="G31" s="56">
        <v>214</v>
      </c>
      <c r="H31" s="8">
        <v>214</v>
      </c>
      <c r="I31" s="56">
        <v>220.59</v>
      </c>
      <c r="J31" s="56">
        <f>I31</f>
        <v>220.59</v>
      </c>
      <c r="K31" s="109">
        <v>227.4</v>
      </c>
      <c r="L31" s="109">
        <f t="shared" si="2"/>
        <v>227.4</v>
      </c>
      <c r="M31" s="109">
        <v>234.4</v>
      </c>
      <c r="N31" s="109">
        <f t="shared" si="3"/>
        <v>234.4</v>
      </c>
      <c r="O31" s="109">
        <v>241.9</v>
      </c>
      <c r="P31" s="109">
        <f t="shared" si="3"/>
        <v>241.6</v>
      </c>
      <c r="Q31" s="161">
        <f t="shared" si="4"/>
        <v>1138.29</v>
      </c>
      <c r="R31" s="161">
        <f t="shared" si="5"/>
        <v>1137.99</v>
      </c>
    </row>
    <row r="32" spans="1:18" s="7" customFormat="1" x14ac:dyDescent="0.25">
      <c r="A32" s="39" t="s">
        <v>43</v>
      </c>
      <c r="B32" s="45" t="s">
        <v>89</v>
      </c>
      <c r="C32" s="63" t="s">
        <v>208</v>
      </c>
      <c r="D32" s="141">
        <f>48.3+0.8+37.7</f>
        <v>86.8</v>
      </c>
      <c r="E32" s="10">
        <v>87</v>
      </c>
      <c r="F32" s="10">
        <f>42.7+0.3+29.9</f>
        <v>72.900000000000006</v>
      </c>
      <c r="G32" s="56">
        <v>93</v>
      </c>
      <c r="H32" s="10">
        <f>H33</f>
        <v>93</v>
      </c>
      <c r="I32" s="56">
        <v>95.86</v>
      </c>
      <c r="J32" s="56">
        <f>J33</f>
        <v>95.86</v>
      </c>
      <c r="K32" s="109">
        <v>98.8</v>
      </c>
      <c r="L32" s="109">
        <f t="shared" si="2"/>
        <v>98.8</v>
      </c>
      <c r="M32" s="109">
        <v>101.9</v>
      </c>
      <c r="N32" s="109">
        <f t="shared" si="3"/>
        <v>101.9</v>
      </c>
      <c r="O32" s="109">
        <v>105.2</v>
      </c>
      <c r="P32" s="109">
        <f t="shared" si="3"/>
        <v>105</v>
      </c>
      <c r="Q32" s="161">
        <f t="shared" si="4"/>
        <v>494.76000000000005</v>
      </c>
      <c r="R32" s="161">
        <f t="shared" si="5"/>
        <v>494.56000000000006</v>
      </c>
    </row>
    <row r="33" spans="1:18" s="7" customFormat="1" ht="25.5" x14ac:dyDescent="0.25">
      <c r="A33" s="31"/>
      <c r="B33" s="45" t="s">
        <v>209</v>
      </c>
      <c r="C33" s="63" t="s">
        <v>208</v>
      </c>
      <c r="D33" s="141">
        <f>48.3+0.8+37.7</f>
        <v>86.8</v>
      </c>
      <c r="E33" s="10">
        <v>87</v>
      </c>
      <c r="F33" s="10">
        <f>42.7+0.3+29.9</f>
        <v>72.900000000000006</v>
      </c>
      <c r="G33" s="56">
        <v>93</v>
      </c>
      <c r="H33" s="10">
        <f>47.6+45.4</f>
        <v>93</v>
      </c>
      <c r="I33" s="56">
        <v>95.86</v>
      </c>
      <c r="J33" s="56">
        <f>I33</f>
        <v>95.86</v>
      </c>
      <c r="K33" s="109">
        <v>98.8</v>
      </c>
      <c r="L33" s="109">
        <f t="shared" si="2"/>
        <v>98.8</v>
      </c>
      <c r="M33" s="109">
        <v>101.9</v>
      </c>
      <c r="N33" s="109">
        <f t="shared" si="3"/>
        <v>101.9</v>
      </c>
      <c r="O33" s="109">
        <v>105.2</v>
      </c>
      <c r="P33" s="109">
        <f t="shared" si="3"/>
        <v>105</v>
      </c>
      <c r="Q33" s="161">
        <f t="shared" si="4"/>
        <v>494.76000000000005</v>
      </c>
      <c r="R33" s="161">
        <f t="shared" si="5"/>
        <v>494.56000000000006</v>
      </c>
    </row>
    <row r="34" spans="1:18" s="7" customFormat="1" x14ac:dyDescent="0.25">
      <c r="A34" s="39"/>
      <c r="B34" s="45" t="s">
        <v>24</v>
      </c>
      <c r="C34" s="63" t="s">
        <v>208</v>
      </c>
      <c r="D34" s="141">
        <v>0</v>
      </c>
      <c r="E34" s="10">
        <v>0</v>
      </c>
      <c r="F34" s="10">
        <v>0</v>
      </c>
      <c r="G34" s="56"/>
      <c r="H34" s="10"/>
      <c r="I34" s="56">
        <v>0</v>
      </c>
      <c r="J34" s="56">
        <f t="shared" si="1"/>
        <v>0</v>
      </c>
      <c r="K34" s="109">
        <v>0</v>
      </c>
      <c r="L34" s="109">
        <f t="shared" si="2"/>
        <v>0</v>
      </c>
      <c r="M34" s="109">
        <v>0</v>
      </c>
      <c r="N34" s="109">
        <f t="shared" si="3"/>
        <v>0</v>
      </c>
      <c r="O34" s="109">
        <v>0</v>
      </c>
      <c r="P34" s="109">
        <f t="shared" si="3"/>
        <v>0</v>
      </c>
      <c r="Q34" s="161">
        <f t="shared" si="4"/>
        <v>0</v>
      </c>
      <c r="R34" s="161">
        <f t="shared" si="5"/>
        <v>0</v>
      </c>
    </row>
    <row r="35" spans="1:18" s="7" customFormat="1" x14ac:dyDescent="0.25">
      <c r="A35" s="39" t="s">
        <v>46</v>
      </c>
      <c r="B35" s="45" t="s">
        <v>10</v>
      </c>
      <c r="C35" s="63" t="s">
        <v>208</v>
      </c>
      <c r="D35" s="141">
        <f>3.4+0.5</f>
        <v>3.9</v>
      </c>
      <c r="E35" s="10">
        <v>4</v>
      </c>
      <c r="F35" s="10">
        <f>3.7+1.2</f>
        <v>4.9000000000000004</v>
      </c>
      <c r="G35" s="56">
        <v>5</v>
      </c>
      <c r="H35" s="10">
        <v>5</v>
      </c>
      <c r="I35" s="56">
        <v>5.15</v>
      </c>
      <c r="J35" s="56">
        <f>I35</f>
        <v>5.15</v>
      </c>
      <c r="K35" s="109">
        <v>5.3</v>
      </c>
      <c r="L35" s="109">
        <f t="shared" si="2"/>
        <v>5.3</v>
      </c>
      <c r="M35" s="109">
        <v>5.5</v>
      </c>
      <c r="N35" s="109">
        <f t="shared" si="3"/>
        <v>5.5</v>
      </c>
      <c r="O35" s="109">
        <v>5.7</v>
      </c>
      <c r="P35" s="109">
        <f t="shared" si="3"/>
        <v>5.7</v>
      </c>
      <c r="Q35" s="161">
        <f t="shared" si="4"/>
        <v>26.65</v>
      </c>
      <c r="R35" s="161">
        <f t="shared" si="5"/>
        <v>26.65</v>
      </c>
    </row>
    <row r="36" spans="1:18" s="7" customFormat="1" x14ac:dyDescent="0.25">
      <c r="A36" s="15" t="s">
        <v>90</v>
      </c>
      <c r="B36" s="45" t="s">
        <v>210</v>
      </c>
      <c r="C36" s="63" t="s">
        <v>208</v>
      </c>
      <c r="D36" s="141"/>
      <c r="E36" s="10"/>
      <c r="F36" s="10"/>
      <c r="G36" s="56"/>
      <c r="H36" s="10"/>
      <c r="I36" s="56">
        <v>0</v>
      </c>
      <c r="J36" s="56">
        <f t="shared" si="1"/>
        <v>0</v>
      </c>
      <c r="K36" s="109">
        <v>0</v>
      </c>
      <c r="L36" s="109">
        <f t="shared" si="2"/>
        <v>0</v>
      </c>
      <c r="M36" s="109">
        <v>0</v>
      </c>
      <c r="N36" s="109">
        <f t="shared" si="3"/>
        <v>0</v>
      </c>
      <c r="O36" s="109">
        <v>0</v>
      </c>
      <c r="P36" s="109">
        <f t="shared" si="3"/>
        <v>0</v>
      </c>
      <c r="Q36" s="161">
        <f t="shared" si="4"/>
        <v>0</v>
      </c>
      <c r="R36" s="161">
        <f t="shared" si="5"/>
        <v>0</v>
      </c>
    </row>
    <row r="37" spans="1:18" s="24" customFormat="1" x14ac:dyDescent="0.25">
      <c r="A37" s="38" t="s">
        <v>47</v>
      </c>
      <c r="B37" s="44" t="s">
        <v>91</v>
      </c>
      <c r="C37" s="64" t="s">
        <v>208</v>
      </c>
      <c r="D37" s="11">
        <f t="shared" ref="D37:E37" si="11">D38+D40</f>
        <v>5.6</v>
      </c>
      <c r="E37" s="11">
        <f t="shared" si="11"/>
        <v>4</v>
      </c>
      <c r="F37" s="11">
        <f>F38+F40</f>
        <v>14.600000000000001</v>
      </c>
      <c r="G37" s="11">
        <v>15</v>
      </c>
      <c r="H37" s="11">
        <f t="shared" ref="H37" si="12">H38+H40</f>
        <v>15</v>
      </c>
      <c r="I37" s="11">
        <v>15.459999999999999</v>
      </c>
      <c r="J37" s="11">
        <f>J38+J40</f>
        <v>15.459999999999999</v>
      </c>
      <c r="K37" s="11">
        <v>16</v>
      </c>
      <c r="L37" s="11">
        <f t="shared" ref="L37" si="13">L38+L40</f>
        <v>16</v>
      </c>
      <c r="M37" s="11">
        <v>16.5</v>
      </c>
      <c r="N37" s="11">
        <f t="shared" ref="N37:P37" si="14">N38+N40</f>
        <v>16.5</v>
      </c>
      <c r="O37" s="11">
        <v>17</v>
      </c>
      <c r="P37" s="11">
        <f t="shared" si="14"/>
        <v>17</v>
      </c>
      <c r="Q37" s="161">
        <f t="shared" si="4"/>
        <v>79.960000000000008</v>
      </c>
      <c r="R37" s="161">
        <f t="shared" si="5"/>
        <v>79.960000000000008</v>
      </c>
    </row>
    <row r="38" spans="1:18" s="7" customFormat="1" x14ac:dyDescent="0.25">
      <c r="A38" s="39" t="s">
        <v>48</v>
      </c>
      <c r="B38" s="45" t="s">
        <v>92</v>
      </c>
      <c r="C38" s="63" t="s">
        <v>208</v>
      </c>
      <c r="D38" s="141">
        <v>2.6</v>
      </c>
      <c r="E38" s="10">
        <v>1</v>
      </c>
      <c r="F38" s="10">
        <v>11.4</v>
      </c>
      <c r="G38" s="56">
        <v>12</v>
      </c>
      <c r="H38" s="10">
        <v>12</v>
      </c>
      <c r="I38" s="56">
        <v>12.37</v>
      </c>
      <c r="J38" s="56">
        <f>I38</f>
        <v>12.37</v>
      </c>
      <c r="K38" s="109">
        <v>12.8</v>
      </c>
      <c r="L38" s="109">
        <f t="shared" si="2"/>
        <v>12.8</v>
      </c>
      <c r="M38" s="109">
        <v>13.2</v>
      </c>
      <c r="N38" s="109">
        <f t="shared" si="3"/>
        <v>13.2</v>
      </c>
      <c r="O38" s="109">
        <v>13.6</v>
      </c>
      <c r="P38" s="109">
        <f t="shared" si="3"/>
        <v>13.6</v>
      </c>
      <c r="Q38" s="161">
        <f t="shared" si="4"/>
        <v>63.970000000000006</v>
      </c>
      <c r="R38" s="161">
        <f t="shared" si="5"/>
        <v>63.970000000000006</v>
      </c>
    </row>
    <row r="39" spans="1:18" s="7" customFormat="1" x14ac:dyDescent="0.25">
      <c r="A39" s="39" t="s">
        <v>49</v>
      </c>
      <c r="B39" s="45" t="s">
        <v>25</v>
      </c>
      <c r="C39" s="63" t="s">
        <v>208</v>
      </c>
      <c r="D39" s="141"/>
      <c r="E39" s="11"/>
      <c r="F39" s="11"/>
      <c r="G39" s="56"/>
      <c r="H39" s="11"/>
      <c r="I39" s="56">
        <v>0</v>
      </c>
      <c r="J39" s="56">
        <f t="shared" si="1"/>
        <v>0</v>
      </c>
      <c r="K39" s="109">
        <v>0</v>
      </c>
      <c r="L39" s="109">
        <f t="shared" si="2"/>
        <v>0</v>
      </c>
      <c r="M39" s="109">
        <v>0</v>
      </c>
      <c r="N39" s="109">
        <f t="shared" si="3"/>
        <v>0</v>
      </c>
      <c r="O39" s="109">
        <v>0</v>
      </c>
      <c r="P39" s="109">
        <f t="shared" si="3"/>
        <v>0</v>
      </c>
      <c r="Q39" s="161">
        <f t="shared" si="4"/>
        <v>0</v>
      </c>
      <c r="R39" s="161">
        <f t="shared" si="5"/>
        <v>0</v>
      </c>
    </row>
    <row r="40" spans="1:18" s="7" customFormat="1" x14ac:dyDescent="0.25">
      <c r="A40" s="15" t="s">
        <v>61</v>
      </c>
      <c r="B40" s="45" t="s">
        <v>121</v>
      </c>
      <c r="C40" s="63" t="s">
        <v>208</v>
      </c>
      <c r="D40" s="141">
        <v>3</v>
      </c>
      <c r="E40" s="11">
        <v>3</v>
      </c>
      <c r="F40" s="11">
        <v>3.2</v>
      </c>
      <c r="G40" s="56">
        <v>3</v>
      </c>
      <c r="H40" s="11">
        <v>3</v>
      </c>
      <c r="I40" s="56">
        <v>3.09</v>
      </c>
      <c r="J40" s="56">
        <f>I40</f>
        <v>3.09</v>
      </c>
      <c r="K40" s="109">
        <v>3.2</v>
      </c>
      <c r="L40" s="109">
        <f t="shared" si="2"/>
        <v>3.2</v>
      </c>
      <c r="M40" s="109">
        <v>3.3</v>
      </c>
      <c r="N40" s="109">
        <f t="shared" si="3"/>
        <v>3.3</v>
      </c>
      <c r="O40" s="109">
        <v>3.4</v>
      </c>
      <c r="P40" s="109">
        <f t="shared" si="3"/>
        <v>3.4</v>
      </c>
      <c r="Q40" s="161">
        <f t="shared" si="4"/>
        <v>15.99</v>
      </c>
      <c r="R40" s="161">
        <f t="shared" si="5"/>
        <v>15.99</v>
      </c>
    </row>
    <row r="41" spans="1:18" s="7" customFormat="1" x14ac:dyDescent="0.25">
      <c r="A41" s="15" t="s">
        <v>130</v>
      </c>
      <c r="B41" s="45" t="s">
        <v>211</v>
      </c>
      <c r="C41" s="63" t="s">
        <v>208</v>
      </c>
      <c r="D41" s="141"/>
      <c r="E41" s="11"/>
      <c r="F41" s="11"/>
      <c r="G41" s="56"/>
      <c r="H41" s="11"/>
      <c r="I41" s="56">
        <v>0</v>
      </c>
      <c r="J41" s="56">
        <f t="shared" si="1"/>
        <v>0</v>
      </c>
      <c r="K41" s="109">
        <v>0</v>
      </c>
      <c r="L41" s="109">
        <f t="shared" si="2"/>
        <v>0</v>
      </c>
      <c r="M41" s="109">
        <v>0</v>
      </c>
      <c r="N41" s="109">
        <f t="shared" si="3"/>
        <v>0</v>
      </c>
      <c r="O41" s="109">
        <v>0</v>
      </c>
      <c r="P41" s="109">
        <f t="shared" si="3"/>
        <v>0</v>
      </c>
      <c r="Q41" s="161">
        <f t="shared" si="4"/>
        <v>0</v>
      </c>
      <c r="R41" s="161">
        <f t="shared" si="5"/>
        <v>0</v>
      </c>
    </row>
    <row r="42" spans="1:18" s="24" customFormat="1" x14ac:dyDescent="0.25">
      <c r="A42" s="38" t="s">
        <v>50</v>
      </c>
      <c r="B42" s="44" t="s">
        <v>26</v>
      </c>
      <c r="C42" s="64" t="s">
        <v>208</v>
      </c>
      <c r="D42" s="142">
        <f>65.1+19.9+7.3+2.4</f>
        <v>94.7</v>
      </c>
      <c r="E42" s="11">
        <v>96</v>
      </c>
      <c r="F42" s="11">
        <f>61.3+18.5+9.5+2.9</f>
        <v>92.2</v>
      </c>
      <c r="G42" s="56">
        <v>95</v>
      </c>
      <c r="H42" s="11">
        <v>95</v>
      </c>
      <c r="I42" s="56">
        <v>97.93</v>
      </c>
      <c r="J42" s="56">
        <f>I42</f>
        <v>97.93</v>
      </c>
      <c r="K42" s="109">
        <v>101</v>
      </c>
      <c r="L42" s="109">
        <f t="shared" si="2"/>
        <v>101</v>
      </c>
      <c r="M42" s="109">
        <v>104.1</v>
      </c>
      <c r="N42" s="109">
        <f t="shared" si="3"/>
        <v>104.1</v>
      </c>
      <c r="O42" s="109">
        <v>107.4</v>
      </c>
      <c r="P42" s="109">
        <f t="shared" si="3"/>
        <v>107.3</v>
      </c>
      <c r="Q42" s="161">
        <f t="shared" si="4"/>
        <v>505.42999999999995</v>
      </c>
      <c r="R42" s="161">
        <f t="shared" si="5"/>
        <v>505.33</v>
      </c>
    </row>
    <row r="43" spans="1:18" s="24" customFormat="1" x14ac:dyDescent="0.25">
      <c r="A43" s="38" t="s">
        <v>51</v>
      </c>
      <c r="B43" s="44" t="s">
        <v>11</v>
      </c>
      <c r="C43" s="64" t="s">
        <v>208</v>
      </c>
      <c r="D43" s="142">
        <f>6+2.6</f>
        <v>8.6</v>
      </c>
      <c r="E43" s="11">
        <v>7</v>
      </c>
      <c r="F43" s="11">
        <f>2.8+1.9</f>
        <v>4.6999999999999993</v>
      </c>
      <c r="G43" s="56">
        <v>5</v>
      </c>
      <c r="H43" s="11">
        <v>5</v>
      </c>
      <c r="I43" s="56">
        <v>5.15</v>
      </c>
      <c r="J43" s="56">
        <f t="shared" ref="J43:J45" si="15">I43</f>
        <v>5.15</v>
      </c>
      <c r="K43" s="109">
        <v>5.3</v>
      </c>
      <c r="L43" s="109">
        <f t="shared" si="2"/>
        <v>5.3</v>
      </c>
      <c r="M43" s="109">
        <v>5.5</v>
      </c>
      <c r="N43" s="109">
        <f t="shared" si="3"/>
        <v>5.5</v>
      </c>
      <c r="O43" s="109">
        <v>5.7</v>
      </c>
      <c r="P43" s="109">
        <f t="shared" si="3"/>
        <v>5.7</v>
      </c>
      <c r="Q43" s="161">
        <f t="shared" si="4"/>
        <v>26.65</v>
      </c>
      <c r="R43" s="161">
        <f t="shared" si="5"/>
        <v>26.65</v>
      </c>
    </row>
    <row r="44" spans="1:18" s="24" customFormat="1" x14ac:dyDescent="0.25">
      <c r="A44" s="38" t="s">
        <v>52</v>
      </c>
      <c r="B44" s="44" t="s">
        <v>93</v>
      </c>
      <c r="C44" s="64" t="s">
        <v>208</v>
      </c>
      <c r="D44" s="142">
        <v>3</v>
      </c>
      <c r="E44" s="11">
        <v>3</v>
      </c>
      <c r="F44" s="11">
        <f>1.6+0.5</f>
        <v>2.1</v>
      </c>
      <c r="G44" s="56">
        <v>2</v>
      </c>
      <c r="H44" s="11">
        <v>2</v>
      </c>
      <c r="I44" s="56">
        <v>2.06</v>
      </c>
      <c r="J44" s="56">
        <f t="shared" si="15"/>
        <v>2.06</v>
      </c>
      <c r="K44" s="109">
        <v>2.1</v>
      </c>
      <c r="L44" s="109">
        <f t="shared" si="2"/>
        <v>2.1</v>
      </c>
      <c r="M44" s="109">
        <v>2.2000000000000002</v>
      </c>
      <c r="N44" s="109">
        <f t="shared" si="3"/>
        <v>2.2000000000000002</v>
      </c>
      <c r="O44" s="109">
        <v>2.2999999999999998</v>
      </c>
      <c r="P44" s="109">
        <f t="shared" si="3"/>
        <v>2.2999999999999998</v>
      </c>
      <c r="Q44" s="161">
        <f t="shared" si="4"/>
        <v>10.66</v>
      </c>
      <c r="R44" s="161">
        <f t="shared" si="5"/>
        <v>10.66</v>
      </c>
    </row>
    <row r="45" spans="1:18" s="24" customFormat="1" x14ac:dyDescent="0.25">
      <c r="A45" s="15" t="s">
        <v>157</v>
      </c>
      <c r="B45" s="45" t="s">
        <v>94</v>
      </c>
      <c r="C45" s="63" t="s">
        <v>208</v>
      </c>
      <c r="D45" s="142">
        <f>1.5+1.4</f>
        <v>2.9</v>
      </c>
      <c r="E45" s="11">
        <v>3</v>
      </c>
      <c r="F45" s="11">
        <f>1.5+0.4</f>
        <v>1.9</v>
      </c>
      <c r="G45" s="56">
        <v>2</v>
      </c>
      <c r="H45" s="11">
        <v>2</v>
      </c>
      <c r="I45" s="56">
        <v>2.06</v>
      </c>
      <c r="J45" s="56">
        <f t="shared" si="15"/>
        <v>2.06</v>
      </c>
      <c r="K45" s="109">
        <v>2.1</v>
      </c>
      <c r="L45" s="109">
        <f t="shared" si="2"/>
        <v>2.1</v>
      </c>
      <c r="M45" s="109">
        <v>2.2000000000000002</v>
      </c>
      <c r="N45" s="109">
        <f t="shared" si="3"/>
        <v>2.2000000000000002</v>
      </c>
      <c r="O45" s="109">
        <v>2.2999999999999998</v>
      </c>
      <c r="P45" s="109">
        <f t="shared" si="3"/>
        <v>2.2999999999999998</v>
      </c>
      <c r="Q45" s="161">
        <f t="shared" si="4"/>
        <v>10.66</v>
      </c>
      <c r="R45" s="161">
        <f t="shared" si="5"/>
        <v>10.66</v>
      </c>
    </row>
    <row r="46" spans="1:18" s="24" customFormat="1" x14ac:dyDescent="0.25">
      <c r="A46" s="15" t="s">
        <v>158</v>
      </c>
      <c r="B46" s="45" t="s">
        <v>212</v>
      </c>
      <c r="C46" s="63" t="s">
        <v>208</v>
      </c>
      <c r="D46" s="142">
        <v>0.1</v>
      </c>
      <c r="E46" s="11">
        <v>0.1</v>
      </c>
      <c r="F46" s="11">
        <f>0.08+0.01</f>
        <v>0.09</v>
      </c>
      <c r="G46" s="56">
        <v>0.1</v>
      </c>
      <c r="H46" s="11">
        <v>0.1</v>
      </c>
      <c r="I46" s="56">
        <v>0.1</v>
      </c>
      <c r="J46" s="56">
        <f>I46</f>
        <v>0.1</v>
      </c>
      <c r="K46" s="109">
        <v>0.1</v>
      </c>
      <c r="L46" s="109">
        <f t="shared" si="2"/>
        <v>0.1</v>
      </c>
      <c r="M46" s="109">
        <v>0.1</v>
      </c>
      <c r="N46" s="109">
        <f t="shared" si="3"/>
        <v>0.1</v>
      </c>
      <c r="O46" s="109">
        <v>0.1</v>
      </c>
      <c r="P46" s="109">
        <f t="shared" si="3"/>
        <v>0.1</v>
      </c>
      <c r="Q46" s="161">
        <f t="shared" si="4"/>
        <v>0.5</v>
      </c>
      <c r="R46" s="161">
        <f t="shared" si="5"/>
        <v>0.5</v>
      </c>
    </row>
    <row r="47" spans="1:18" s="24" customFormat="1" x14ac:dyDescent="0.25">
      <c r="A47" s="38" t="s">
        <v>53</v>
      </c>
      <c r="B47" s="44" t="s">
        <v>95</v>
      </c>
      <c r="C47" s="64" t="s">
        <v>208</v>
      </c>
      <c r="D47" s="11">
        <f t="shared" ref="D47:E47" si="16">D24-D30-D37-D42-D43-D44</f>
        <v>44.1</v>
      </c>
      <c r="E47" s="11">
        <f t="shared" si="16"/>
        <v>41</v>
      </c>
      <c r="F47" s="11">
        <f>F24-F30-F37-F42-F43-F44</f>
        <v>98.9</v>
      </c>
      <c r="G47" s="11">
        <v>33.200000000000045</v>
      </c>
      <c r="H47" s="11">
        <f>H24-H30-H37-H42-H43-H44</f>
        <v>54.336999999999989</v>
      </c>
      <c r="I47" s="11">
        <f>I24-I30-I37-I42-I43-I44</f>
        <v>27.800000000000022</v>
      </c>
      <c r="J47" s="11">
        <f>J24-J30-J37-J42-J43-J44</f>
        <v>29.810000000000013</v>
      </c>
      <c r="K47" s="11">
        <v>35.29999999999999</v>
      </c>
      <c r="L47" s="11">
        <f t="shared" ref="L47" si="17">L24-L30-L37-L42-L43-L44</f>
        <v>27.299999999999986</v>
      </c>
      <c r="M47" s="11">
        <f t="shared" ref="M47:N47" si="18">M24-M30-M37-M42-M43-M44</f>
        <v>35.000000000000014</v>
      </c>
      <c r="N47" s="11">
        <f t="shared" si="18"/>
        <v>28.500000000000018</v>
      </c>
      <c r="O47" s="11">
        <v>37.400000000000006</v>
      </c>
      <c r="P47" s="11">
        <f t="shared" ref="P47" si="19">P24-P30-P37-P42-P43-P44</f>
        <v>28.799999999999969</v>
      </c>
      <c r="Q47" s="161">
        <f t="shared" si="4"/>
        <v>168.70000000000007</v>
      </c>
      <c r="R47" s="161">
        <f t="shared" si="5"/>
        <v>168.74699999999996</v>
      </c>
    </row>
    <row r="48" spans="1:18" s="7" customFormat="1" x14ac:dyDescent="0.25">
      <c r="A48" s="39" t="s">
        <v>54</v>
      </c>
      <c r="B48" s="45" t="s">
        <v>27</v>
      </c>
      <c r="C48" s="63" t="s">
        <v>208</v>
      </c>
      <c r="D48" s="141"/>
      <c r="E48" s="10"/>
      <c r="F48" s="10"/>
      <c r="G48" s="10"/>
      <c r="H48" s="10"/>
      <c r="I48" s="10"/>
      <c r="J48" s="108"/>
      <c r="K48" s="108"/>
      <c r="L48" s="108"/>
      <c r="M48" s="108"/>
      <c r="N48" s="108"/>
      <c r="O48" s="108"/>
      <c r="P48" s="108"/>
      <c r="Q48" s="161">
        <f>G48+I48+K48+M48+O48</f>
        <v>0</v>
      </c>
      <c r="R48" s="161">
        <f>H48+J48+L48+N48+P48</f>
        <v>0</v>
      </c>
    </row>
    <row r="49" spans="1:18" s="7" customFormat="1" ht="15.75" customHeight="1" x14ac:dyDescent="0.25">
      <c r="A49" s="39" t="s">
        <v>55</v>
      </c>
      <c r="B49" s="45" t="s">
        <v>215</v>
      </c>
      <c r="C49" s="63" t="s">
        <v>208</v>
      </c>
      <c r="D49" s="141"/>
      <c r="E49" s="11"/>
      <c r="F49" s="11"/>
      <c r="G49" s="17"/>
      <c r="H49" s="17"/>
      <c r="I49" s="17"/>
      <c r="J49" s="108"/>
      <c r="K49" s="108"/>
      <c r="L49" s="108"/>
      <c r="M49" s="108"/>
      <c r="N49" s="108"/>
      <c r="O49" s="108"/>
      <c r="P49" s="108"/>
      <c r="Q49" s="161">
        <f t="shared" ref="Q49:Q75" si="20">G49+I49+K49+M49+O49</f>
        <v>0</v>
      </c>
      <c r="R49" s="161">
        <f t="shared" ref="R49:R75" si="21">H49+J49+L49+N49+P49</f>
        <v>0</v>
      </c>
    </row>
    <row r="50" spans="1:18" s="7" customFormat="1" x14ac:dyDescent="0.25">
      <c r="A50" s="39" t="s">
        <v>56</v>
      </c>
      <c r="B50" s="45" t="s">
        <v>213</v>
      </c>
      <c r="C50" s="63" t="s">
        <v>208</v>
      </c>
      <c r="D50" s="141"/>
      <c r="E50" s="11"/>
      <c r="F50" s="11"/>
      <c r="G50" s="17"/>
      <c r="H50" s="17"/>
      <c r="I50" s="17"/>
      <c r="J50" s="108"/>
      <c r="K50" s="108"/>
      <c r="L50" s="108"/>
      <c r="M50" s="108"/>
      <c r="N50" s="108"/>
      <c r="O50" s="108"/>
      <c r="P50" s="108"/>
      <c r="Q50" s="161">
        <f t="shared" si="20"/>
        <v>0</v>
      </c>
      <c r="R50" s="161">
        <f t="shared" si="21"/>
        <v>0</v>
      </c>
    </row>
    <row r="51" spans="1:18" s="7" customFormat="1" x14ac:dyDescent="0.25">
      <c r="A51" s="15" t="s">
        <v>163</v>
      </c>
      <c r="B51" s="45" t="s">
        <v>214</v>
      </c>
      <c r="C51" s="63" t="s">
        <v>208</v>
      </c>
      <c r="D51" s="141">
        <v>44</v>
      </c>
      <c r="E51" s="11">
        <v>41</v>
      </c>
      <c r="F51" s="11"/>
      <c r="G51" s="17"/>
      <c r="H51" s="17"/>
      <c r="I51" s="17"/>
      <c r="J51" s="108"/>
      <c r="K51" s="108"/>
      <c r="L51" s="108"/>
      <c r="M51" s="108"/>
      <c r="N51" s="108"/>
      <c r="O51" s="108"/>
      <c r="P51" s="108"/>
      <c r="Q51" s="161">
        <f t="shared" si="20"/>
        <v>0</v>
      </c>
      <c r="R51" s="161">
        <f t="shared" si="21"/>
        <v>0</v>
      </c>
    </row>
    <row r="52" spans="1:18" s="7" customFormat="1" x14ac:dyDescent="0.25">
      <c r="A52" s="39"/>
      <c r="B52" s="46" t="s">
        <v>12</v>
      </c>
      <c r="C52" s="63" t="s">
        <v>208</v>
      </c>
      <c r="D52" s="141"/>
      <c r="E52" s="11"/>
      <c r="F52" s="11"/>
      <c r="G52" s="17"/>
      <c r="H52" s="17"/>
      <c r="I52" s="17"/>
      <c r="J52" s="108"/>
      <c r="K52" s="108"/>
      <c r="L52" s="108"/>
      <c r="M52" s="108"/>
      <c r="N52" s="108"/>
      <c r="O52" s="108"/>
      <c r="P52" s="108"/>
      <c r="Q52" s="161">
        <f t="shared" si="20"/>
        <v>0</v>
      </c>
      <c r="R52" s="161">
        <f t="shared" si="21"/>
        <v>0</v>
      </c>
    </row>
    <row r="53" spans="1:18" s="7" customFormat="1" x14ac:dyDescent="0.25">
      <c r="A53" s="39"/>
      <c r="B53" s="45" t="s">
        <v>216</v>
      </c>
      <c r="C53" s="63" t="s">
        <v>208</v>
      </c>
      <c r="D53" s="141"/>
      <c r="E53" s="11"/>
      <c r="F53" s="11"/>
      <c r="G53" s="17"/>
      <c r="H53" s="17"/>
      <c r="I53" s="17"/>
      <c r="J53" s="108"/>
      <c r="K53" s="108"/>
      <c r="L53" s="108"/>
      <c r="M53" s="108"/>
      <c r="N53" s="108"/>
      <c r="O53" s="108"/>
      <c r="P53" s="108"/>
      <c r="Q53" s="161">
        <f t="shared" si="20"/>
        <v>0</v>
      </c>
      <c r="R53" s="161">
        <f t="shared" si="21"/>
        <v>0</v>
      </c>
    </row>
    <row r="54" spans="1:18" s="7" customFormat="1" x14ac:dyDescent="0.25">
      <c r="A54" s="39"/>
      <c r="B54" s="45" t="s">
        <v>217</v>
      </c>
      <c r="C54" s="63" t="s">
        <v>208</v>
      </c>
      <c r="D54" s="141"/>
      <c r="E54" s="11"/>
      <c r="F54" s="11"/>
      <c r="G54" s="17"/>
      <c r="H54" s="17"/>
      <c r="I54" s="17"/>
      <c r="J54" s="108"/>
      <c r="K54" s="108"/>
      <c r="L54" s="108"/>
      <c r="M54" s="108"/>
      <c r="N54" s="108"/>
      <c r="O54" s="108"/>
      <c r="P54" s="108"/>
      <c r="Q54" s="161">
        <f t="shared" si="20"/>
        <v>0</v>
      </c>
      <c r="R54" s="161">
        <f t="shared" si="21"/>
        <v>0</v>
      </c>
    </row>
    <row r="55" spans="1:18" s="7" customFormat="1" x14ac:dyDescent="0.25">
      <c r="A55" s="39"/>
      <c r="B55" s="45" t="s">
        <v>29</v>
      </c>
      <c r="C55" s="63" t="s">
        <v>208</v>
      </c>
      <c r="D55" s="141"/>
      <c r="E55" s="11"/>
      <c r="F55" s="11"/>
      <c r="G55" s="17"/>
      <c r="H55" s="17"/>
      <c r="I55" s="17"/>
      <c r="J55" s="108"/>
      <c r="K55" s="108"/>
      <c r="L55" s="108"/>
      <c r="M55" s="108"/>
      <c r="N55" s="108"/>
      <c r="O55" s="108"/>
      <c r="P55" s="108"/>
      <c r="Q55" s="161">
        <f t="shared" si="20"/>
        <v>0</v>
      </c>
      <c r="R55" s="161">
        <f t="shared" si="21"/>
        <v>0</v>
      </c>
    </row>
    <row r="56" spans="1:18" s="24" customFormat="1" x14ac:dyDescent="0.25">
      <c r="A56" s="38" t="s">
        <v>57</v>
      </c>
      <c r="B56" s="44" t="s">
        <v>101</v>
      </c>
      <c r="C56" s="64" t="s">
        <v>208</v>
      </c>
      <c r="D56" s="142"/>
      <c r="E56" s="11"/>
      <c r="F56" s="17">
        <f>F18-F24</f>
        <v>9.5</v>
      </c>
      <c r="G56" s="17">
        <v>0.79999999999995453</v>
      </c>
      <c r="H56" s="165">
        <f>H18-H24</f>
        <v>23.423000000000002</v>
      </c>
      <c r="I56" s="17">
        <f>I18-I24</f>
        <v>1.6200000000000045</v>
      </c>
      <c r="J56" s="17">
        <f>J18-J24</f>
        <v>-0.38999999999998636</v>
      </c>
      <c r="K56" s="17">
        <v>0.80000000000001137</v>
      </c>
      <c r="L56" s="17">
        <f>L18-L24</f>
        <v>2.7139999999999986</v>
      </c>
      <c r="M56" s="17">
        <f t="shared" ref="M56" si="22">M18-M24</f>
        <v>2.1000000000000227</v>
      </c>
      <c r="N56" s="17">
        <f>N18-N24</f>
        <v>2.2999999999999545</v>
      </c>
      <c r="O56" s="17">
        <v>0.79999999999995453</v>
      </c>
      <c r="P56" s="17">
        <f>P18-P24</f>
        <v>3</v>
      </c>
      <c r="Q56" s="161">
        <f t="shared" si="20"/>
        <v>6.1199999999999477</v>
      </c>
      <c r="R56" s="161">
        <f t="shared" si="21"/>
        <v>31.046999999999969</v>
      </c>
    </row>
    <row r="57" spans="1:18" s="7" customFormat="1" ht="25.5" x14ac:dyDescent="0.25">
      <c r="A57" s="39" t="s">
        <v>42</v>
      </c>
      <c r="B57" s="45" t="s">
        <v>102</v>
      </c>
      <c r="C57" s="63" t="s">
        <v>208</v>
      </c>
      <c r="D57" s="141"/>
      <c r="E57" s="11"/>
      <c r="F57" s="11"/>
      <c r="G57" s="11"/>
      <c r="H57" s="11"/>
      <c r="I57" s="11"/>
      <c r="J57" s="108"/>
      <c r="K57" s="108"/>
      <c r="L57" s="108"/>
      <c r="M57" s="108"/>
      <c r="N57" s="108"/>
      <c r="O57" s="108"/>
      <c r="P57" s="108"/>
      <c r="Q57" s="161">
        <f t="shared" si="20"/>
        <v>0</v>
      </c>
      <c r="R57" s="161">
        <f t="shared" si="21"/>
        <v>0</v>
      </c>
    </row>
    <row r="58" spans="1:18" s="7" customFormat="1" x14ac:dyDescent="0.25">
      <c r="A58" s="39" t="s">
        <v>260</v>
      </c>
      <c r="B58" s="45" t="s">
        <v>257</v>
      </c>
      <c r="C58" s="63" t="s">
        <v>208</v>
      </c>
      <c r="D58" s="141"/>
      <c r="E58" s="11"/>
      <c r="F58" s="11"/>
      <c r="G58" s="11"/>
      <c r="H58" s="11"/>
      <c r="I58" s="11"/>
      <c r="J58" s="108"/>
      <c r="K58" s="108"/>
      <c r="L58" s="108"/>
      <c r="M58" s="108"/>
      <c r="N58" s="108"/>
      <c r="O58" s="108"/>
      <c r="P58" s="108"/>
      <c r="Q58" s="161">
        <f t="shared" si="20"/>
        <v>0</v>
      </c>
      <c r="R58" s="161">
        <f t="shared" si="21"/>
        <v>0</v>
      </c>
    </row>
    <row r="59" spans="1:18" s="7" customFormat="1" x14ac:dyDescent="0.25">
      <c r="A59" s="39" t="s">
        <v>261</v>
      </c>
      <c r="B59" s="45" t="s">
        <v>258</v>
      </c>
      <c r="C59" s="63" t="s">
        <v>208</v>
      </c>
      <c r="D59" s="141"/>
      <c r="E59" s="11"/>
      <c r="F59" s="11"/>
      <c r="G59" s="11"/>
      <c r="H59" s="11"/>
      <c r="I59" s="11"/>
      <c r="J59" s="108"/>
      <c r="K59" s="108"/>
      <c r="L59" s="108"/>
      <c r="M59" s="108"/>
      <c r="N59" s="108"/>
      <c r="O59" s="108"/>
      <c r="P59" s="108"/>
      <c r="Q59" s="161">
        <f t="shared" si="20"/>
        <v>0</v>
      </c>
      <c r="R59" s="161">
        <f t="shared" si="21"/>
        <v>0</v>
      </c>
    </row>
    <row r="60" spans="1:18" s="7" customFormat="1" x14ac:dyDescent="0.25">
      <c r="A60" s="39" t="s">
        <v>262</v>
      </c>
      <c r="B60" s="45" t="s">
        <v>259</v>
      </c>
      <c r="C60" s="63" t="s">
        <v>208</v>
      </c>
      <c r="D60" s="141"/>
      <c r="E60" s="11"/>
      <c r="F60" s="11"/>
      <c r="G60" s="11"/>
      <c r="H60" s="11"/>
      <c r="I60" s="11"/>
      <c r="J60" s="108"/>
      <c r="K60" s="108"/>
      <c r="L60" s="108"/>
      <c r="M60" s="108"/>
      <c r="N60" s="108"/>
      <c r="O60" s="108"/>
      <c r="P60" s="108"/>
      <c r="Q60" s="161">
        <f t="shared" si="20"/>
        <v>0</v>
      </c>
      <c r="R60" s="161">
        <f t="shared" si="21"/>
        <v>0</v>
      </c>
    </row>
    <row r="61" spans="1:18" s="7" customFormat="1" x14ac:dyDescent="0.25">
      <c r="A61" s="39" t="s">
        <v>43</v>
      </c>
      <c r="B61" s="45" t="s">
        <v>28</v>
      </c>
      <c r="C61" s="63" t="s">
        <v>208</v>
      </c>
      <c r="D61" s="141"/>
      <c r="E61" s="11"/>
      <c r="F61" s="11"/>
      <c r="G61" s="11"/>
      <c r="H61" s="11"/>
      <c r="I61" s="11"/>
      <c r="J61" s="108"/>
      <c r="K61" s="108"/>
      <c r="L61" s="108"/>
      <c r="M61" s="108"/>
      <c r="N61" s="108"/>
      <c r="O61" s="108"/>
      <c r="P61" s="108"/>
      <c r="Q61" s="161">
        <f t="shared" si="20"/>
        <v>0</v>
      </c>
      <c r="R61" s="161">
        <f t="shared" si="21"/>
        <v>0</v>
      </c>
    </row>
    <row r="62" spans="1:18" s="24" customFormat="1" x14ac:dyDescent="0.25">
      <c r="A62" s="38" t="s">
        <v>58</v>
      </c>
      <c r="B62" s="44" t="s">
        <v>104</v>
      </c>
      <c r="C62" s="64" t="s">
        <v>208</v>
      </c>
      <c r="D62" s="142"/>
      <c r="E62" s="8"/>
      <c r="F62" s="8">
        <f>F63-F69</f>
        <v>-6.8000000000000007</v>
      </c>
      <c r="G62" s="8"/>
      <c r="H62" s="8">
        <f>H63-H69</f>
        <v>-1.1000000000000014</v>
      </c>
      <c r="I62" s="8"/>
      <c r="J62" s="107"/>
      <c r="K62" s="107"/>
      <c r="L62" s="107"/>
      <c r="M62" s="107"/>
      <c r="N62" s="107"/>
      <c r="O62" s="107"/>
      <c r="P62" s="107"/>
      <c r="Q62" s="161">
        <f t="shared" si="20"/>
        <v>0</v>
      </c>
      <c r="R62" s="161">
        <f t="shared" si="21"/>
        <v>-1.1000000000000014</v>
      </c>
    </row>
    <row r="63" spans="1:18" s="24" customFormat="1" x14ac:dyDescent="0.25">
      <c r="A63" s="38" t="s">
        <v>45</v>
      </c>
      <c r="B63" s="44" t="s">
        <v>96</v>
      </c>
      <c r="C63" s="64" t="s">
        <v>208</v>
      </c>
      <c r="D63" s="142">
        <v>26.5</v>
      </c>
      <c r="E63" s="8">
        <v>16.100000000000001</v>
      </c>
      <c r="F63" s="8">
        <v>19.2</v>
      </c>
      <c r="G63" s="8"/>
      <c r="H63" s="8">
        <f>H68</f>
        <v>24.9</v>
      </c>
      <c r="I63" s="8"/>
      <c r="J63" s="107"/>
      <c r="K63" s="107"/>
      <c r="L63" s="107"/>
      <c r="M63" s="107"/>
      <c r="N63" s="107"/>
      <c r="O63" s="107"/>
      <c r="P63" s="107"/>
      <c r="Q63" s="161">
        <f t="shared" si="20"/>
        <v>0</v>
      </c>
      <c r="R63" s="161">
        <f t="shared" si="21"/>
        <v>24.9</v>
      </c>
    </row>
    <row r="64" spans="1:18" s="24" customFormat="1" x14ac:dyDescent="0.25">
      <c r="A64" s="39" t="s">
        <v>42</v>
      </c>
      <c r="B64" s="45" t="s">
        <v>30</v>
      </c>
      <c r="C64" s="63" t="s">
        <v>208</v>
      </c>
      <c r="D64" s="142"/>
      <c r="E64" s="8"/>
      <c r="F64" s="8"/>
      <c r="G64" s="8"/>
      <c r="H64" s="8"/>
      <c r="I64" s="8"/>
      <c r="J64" s="107"/>
      <c r="K64" s="107"/>
      <c r="L64" s="107"/>
      <c r="M64" s="107"/>
      <c r="N64" s="107"/>
      <c r="O64" s="107"/>
      <c r="P64" s="107"/>
      <c r="Q64" s="161">
        <f t="shared" si="20"/>
        <v>0</v>
      </c>
      <c r="R64" s="161">
        <f t="shared" si="21"/>
        <v>0</v>
      </c>
    </row>
    <row r="65" spans="1:18" s="24" customFormat="1" x14ac:dyDescent="0.25">
      <c r="A65" s="39" t="s">
        <v>43</v>
      </c>
      <c r="B65" s="45" t="s">
        <v>31</v>
      </c>
      <c r="C65" s="63" t="s">
        <v>208</v>
      </c>
      <c r="D65" s="142"/>
      <c r="E65" s="11"/>
      <c r="F65" s="11"/>
      <c r="G65" s="11"/>
      <c r="H65" s="11"/>
      <c r="I65" s="11"/>
      <c r="J65" s="107"/>
      <c r="K65" s="107"/>
      <c r="L65" s="107"/>
      <c r="M65" s="107"/>
      <c r="N65" s="107"/>
      <c r="O65" s="107"/>
      <c r="P65" s="107"/>
      <c r="Q65" s="161">
        <f t="shared" si="20"/>
        <v>0</v>
      </c>
      <c r="R65" s="161">
        <f t="shared" si="21"/>
        <v>0</v>
      </c>
    </row>
    <row r="66" spans="1:18" s="7" customFormat="1" x14ac:dyDescent="0.25">
      <c r="A66" s="39" t="s">
        <v>46</v>
      </c>
      <c r="B66" s="45" t="s">
        <v>97</v>
      </c>
      <c r="C66" s="63" t="s">
        <v>208</v>
      </c>
      <c r="D66" s="141"/>
      <c r="E66" s="11"/>
      <c r="F66" s="11"/>
      <c r="G66" s="11"/>
      <c r="H66" s="11"/>
      <c r="I66" s="11"/>
      <c r="J66" s="108"/>
      <c r="K66" s="108"/>
      <c r="L66" s="108"/>
      <c r="M66" s="108"/>
      <c r="N66" s="108"/>
      <c r="O66" s="108"/>
      <c r="P66" s="108"/>
      <c r="Q66" s="161">
        <f t="shared" si="20"/>
        <v>0</v>
      </c>
      <c r="R66" s="161">
        <f t="shared" si="21"/>
        <v>0</v>
      </c>
    </row>
    <row r="67" spans="1:18" s="7" customFormat="1" x14ac:dyDescent="0.25">
      <c r="A67" s="39"/>
      <c r="B67" s="45" t="s">
        <v>98</v>
      </c>
      <c r="C67" s="63" t="s">
        <v>208</v>
      </c>
      <c r="D67" s="141"/>
      <c r="E67" s="11"/>
      <c r="F67" s="11"/>
      <c r="G67" s="11"/>
      <c r="H67" s="11"/>
      <c r="I67" s="11"/>
      <c r="J67" s="108"/>
      <c r="K67" s="108"/>
      <c r="L67" s="108"/>
      <c r="M67" s="108"/>
      <c r="N67" s="108"/>
      <c r="O67" s="108"/>
      <c r="P67" s="108"/>
      <c r="Q67" s="161">
        <f t="shared" si="20"/>
        <v>0</v>
      </c>
      <c r="R67" s="161">
        <f t="shared" si="21"/>
        <v>0</v>
      </c>
    </row>
    <row r="68" spans="1:18" s="7" customFormat="1" x14ac:dyDescent="0.25">
      <c r="A68" s="15" t="s">
        <v>90</v>
      </c>
      <c r="B68" s="45" t="s">
        <v>218</v>
      </c>
      <c r="C68" s="63" t="s">
        <v>208</v>
      </c>
      <c r="D68" s="141">
        <v>26.5</v>
      </c>
      <c r="E68" s="11">
        <v>16.100000000000001</v>
      </c>
      <c r="F68" s="11"/>
      <c r="G68" s="11"/>
      <c r="H68" s="11">
        <v>24.9</v>
      </c>
      <c r="I68" s="11"/>
      <c r="J68" s="108"/>
      <c r="K68" s="108"/>
      <c r="L68" s="108"/>
      <c r="M68" s="108"/>
      <c r="N68" s="108"/>
      <c r="O68" s="108"/>
      <c r="P68" s="108"/>
      <c r="Q68" s="161">
        <f t="shared" si="20"/>
        <v>0</v>
      </c>
      <c r="R68" s="161">
        <f t="shared" si="21"/>
        <v>24.9</v>
      </c>
    </row>
    <row r="69" spans="1:18" s="24" customFormat="1" x14ac:dyDescent="0.25">
      <c r="A69" s="38" t="s">
        <v>47</v>
      </c>
      <c r="B69" s="44" t="s">
        <v>99</v>
      </c>
      <c r="C69" s="64" t="s">
        <v>208</v>
      </c>
      <c r="D69" s="142">
        <v>39.299999999999997</v>
      </c>
      <c r="E69" s="11">
        <v>45.9</v>
      </c>
      <c r="F69" s="11">
        <v>26</v>
      </c>
      <c r="G69" s="11"/>
      <c r="H69" s="11">
        <f>H74</f>
        <v>26</v>
      </c>
      <c r="I69" s="11"/>
      <c r="J69" s="107"/>
      <c r="K69" s="107"/>
      <c r="L69" s="107"/>
      <c r="M69" s="107"/>
      <c r="N69" s="107"/>
      <c r="O69" s="107"/>
      <c r="P69" s="107"/>
      <c r="Q69" s="161">
        <f t="shared" si="20"/>
        <v>0</v>
      </c>
      <c r="R69" s="161">
        <f t="shared" si="21"/>
        <v>26</v>
      </c>
    </row>
    <row r="70" spans="1:18" s="7" customFormat="1" x14ac:dyDescent="0.25">
      <c r="A70" s="39" t="s">
        <v>48</v>
      </c>
      <c r="B70" s="45" t="s">
        <v>32</v>
      </c>
      <c r="C70" s="63" t="s">
        <v>208</v>
      </c>
      <c r="D70" s="141"/>
      <c r="E70" s="11"/>
      <c r="F70" s="11"/>
      <c r="G70" s="11"/>
      <c r="H70" s="11"/>
      <c r="I70" s="11"/>
      <c r="J70" s="108"/>
      <c r="K70" s="108"/>
      <c r="L70" s="108"/>
      <c r="M70" s="108"/>
      <c r="N70" s="108"/>
      <c r="O70" s="108"/>
      <c r="P70" s="108"/>
      <c r="Q70" s="161">
        <f t="shared" si="20"/>
        <v>0</v>
      </c>
      <c r="R70" s="161">
        <f t="shared" si="21"/>
        <v>0</v>
      </c>
    </row>
    <row r="71" spans="1:18" s="7" customFormat="1" x14ac:dyDescent="0.25">
      <c r="A71" s="39" t="s">
        <v>49</v>
      </c>
      <c r="B71" s="45" t="s">
        <v>33</v>
      </c>
      <c r="C71" s="63" t="s">
        <v>208</v>
      </c>
      <c r="D71" s="141"/>
      <c r="E71" s="11"/>
      <c r="F71" s="11"/>
      <c r="G71" s="11"/>
      <c r="H71" s="11"/>
      <c r="I71" s="11"/>
      <c r="J71" s="108"/>
      <c r="K71" s="108"/>
      <c r="L71" s="108"/>
      <c r="M71" s="108"/>
      <c r="N71" s="108"/>
      <c r="O71" s="108"/>
      <c r="P71" s="108"/>
      <c r="Q71" s="161">
        <f t="shared" si="20"/>
        <v>0</v>
      </c>
      <c r="R71" s="161">
        <f t="shared" si="21"/>
        <v>0</v>
      </c>
    </row>
    <row r="72" spans="1:18" s="7" customFormat="1" x14ac:dyDescent="0.25">
      <c r="A72" s="39" t="s">
        <v>61</v>
      </c>
      <c r="B72" s="45" t="s">
        <v>100</v>
      </c>
      <c r="C72" s="63" t="s">
        <v>208</v>
      </c>
      <c r="D72" s="141"/>
      <c r="E72" s="11"/>
      <c r="F72" s="11"/>
      <c r="G72" s="11"/>
      <c r="H72" s="11"/>
      <c r="I72" s="11"/>
      <c r="J72" s="108"/>
      <c r="K72" s="108"/>
      <c r="L72" s="108"/>
      <c r="M72" s="108"/>
      <c r="N72" s="108"/>
      <c r="O72" s="108"/>
      <c r="P72" s="108"/>
      <c r="Q72" s="161">
        <f t="shared" si="20"/>
        <v>0</v>
      </c>
      <c r="R72" s="161">
        <f t="shared" si="21"/>
        <v>0</v>
      </c>
    </row>
    <row r="73" spans="1:18" s="7" customFormat="1" x14ac:dyDescent="0.25">
      <c r="A73" s="39"/>
      <c r="B73" s="45" t="s">
        <v>98</v>
      </c>
      <c r="C73" s="63" t="s">
        <v>208</v>
      </c>
      <c r="D73" s="141"/>
      <c r="E73" s="11"/>
      <c r="F73" s="11"/>
      <c r="G73" s="11"/>
      <c r="H73" s="11"/>
      <c r="I73" s="11"/>
      <c r="J73" s="108"/>
      <c r="K73" s="108"/>
      <c r="L73" s="108"/>
      <c r="M73" s="108"/>
      <c r="N73" s="108"/>
      <c r="O73" s="108"/>
      <c r="P73" s="108"/>
      <c r="Q73" s="161">
        <f t="shared" si="20"/>
        <v>0</v>
      </c>
      <c r="R73" s="161">
        <f t="shared" si="21"/>
        <v>0</v>
      </c>
    </row>
    <row r="74" spans="1:18" s="7" customFormat="1" x14ac:dyDescent="0.25">
      <c r="A74" s="15" t="s">
        <v>130</v>
      </c>
      <c r="B74" s="45" t="s">
        <v>219</v>
      </c>
      <c r="C74" s="63" t="s">
        <v>208</v>
      </c>
      <c r="D74" s="141">
        <v>39.299999999999997</v>
      </c>
      <c r="E74" s="11">
        <v>45.9</v>
      </c>
      <c r="F74" s="11"/>
      <c r="G74" s="11"/>
      <c r="H74" s="11">
        <v>26</v>
      </c>
      <c r="I74" s="11"/>
      <c r="J74" s="108"/>
      <c r="K74" s="108"/>
      <c r="L74" s="108"/>
      <c r="M74" s="108"/>
      <c r="N74" s="108"/>
      <c r="O74" s="108"/>
      <c r="P74" s="108"/>
      <c r="Q74" s="161">
        <f t="shared" si="20"/>
        <v>0</v>
      </c>
      <c r="R74" s="161">
        <f t="shared" si="21"/>
        <v>26</v>
      </c>
    </row>
    <row r="75" spans="1:18" s="24" customFormat="1" x14ac:dyDescent="0.25">
      <c r="A75" s="38" t="s">
        <v>59</v>
      </c>
      <c r="B75" s="44" t="s">
        <v>103</v>
      </c>
      <c r="C75" s="64" t="s">
        <v>208</v>
      </c>
      <c r="D75" s="142">
        <v>-34.1</v>
      </c>
      <c r="E75" s="11">
        <v>-37</v>
      </c>
      <c r="F75" s="11">
        <f>F56+F62</f>
        <v>2.6999999999999993</v>
      </c>
      <c r="G75" s="11">
        <v>0.79999999999995453</v>
      </c>
      <c r="H75" s="11">
        <f>H56+H62</f>
        <v>22.323</v>
      </c>
      <c r="I75" s="11">
        <f t="shared" ref="I75:N75" si="23">I56+I63</f>
        <v>1.6200000000000045</v>
      </c>
      <c r="J75" s="11">
        <f t="shared" si="23"/>
        <v>-0.38999999999998636</v>
      </c>
      <c r="K75" s="11">
        <v>0.80000000000001137</v>
      </c>
      <c r="L75" s="11">
        <f t="shared" si="23"/>
        <v>2.7139999999999986</v>
      </c>
      <c r="M75" s="11">
        <f t="shared" si="23"/>
        <v>2.1000000000000227</v>
      </c>
      <c r="N75" s="11">
        <f t="shared" si="23"/>
        <v>2.2999999999999545</v>
      </c>
      <c r="O75" s="11">
        <v>0.79999999999995453</v>
      </c>
      <c r="P75" s="11">
        <f t="shared" ref="P75" si="24">P56+P63</f>
        <v>3</v>
      </c>
      <c r="Q75" s="161">
        <f t="shared" si="20"/>
        <v>6.1199999999999477</v>
      </c>
      <c r="R75" s="161">
        <f t="shared" si="21"/>
        <v>29.946999999999967</v>
      </c>
    </row>
    <row r="76" spans="1:18" s="24" customFormat="1" ht="25.5" x14ac:dyDescent="0.25">
      <c r="A76" s="39" t="s">
        <v>42</v>
      </c>
      <c r="B76" s="45" t="s">
        <v>220</v>
      </c>
      <c r="C76" s="63" t="s">
        <v>208</v>
      </c>
      <c r="D76" s="142"/>
      <c r="E76" s="11"/>
      <c r="F76" s="11"/>
      <c r="G76" s="11"/>
      <c r="H76" s="11"/>
      <c r="I76" s="11"/>
      <c r="J76" s="107"/>
      <c r="K76" s="107"/>
      <c r="L76" s="107"/>
      <c r="M76" s="107"/>
      <c r="N76" s="107"/>
      <c r="O76" s="107"/>
      <c r="P76" s="107"/>
      <c r="Q76" s="161">
        <f>G76+I76+K76+M76+O76</f>
        <v>0</v>
      </c>
      <c r="R76" s="161">
        <f>H76+J76+L76+N76+P76</f>
        <v>0</v>
      </c>
    </row>
    <row r="77" spans="1:18" s="24" customFormat="1" x14ac:dyDescent="0.25">
      <c r="A77" s="39" t="s">
        <v>260</v>
      </c>
      <c r="B77" s="45" t="s">
        <v>257</v>
      </c>
      <c r="C77" s="63" t="s">
        <v>208</v>
      </c>
      <c r="D77" s="142"/>
      <c r="E77" s="11"/>
      <c r="F77" s="11"/>
      <c r="G77" s="11"/>
      <c r="H77" s="11"/>
      <c r="I77" s="11"/>
      <c r="J77" s="107"/>
      <c r="K77" s="107"/>
      <c r="L77" s="107"/>
      <c r="M77" s="107"/>
      <c r="N77" s="107"/>
      <c r="O77" s="107"/>
      <c r="P77" s="107"/>
      <c r="Q77" s="161">
        <f t="shared" ref="Q77:Q81" si="25">G77+I77+K77+M77+O77</f>
        <v>0</v>
      </c>
      <c r="R77" s="161">
        <f t="shared" ref="R77:R81" si="26">H77+J77+L77+N77+P77</f>
        <v>0</v>
      </c>
    </row>
    <row r="78" spans="1:18" s="24" customFormat="1" x14ac:dyDescent="0.25">
      <c r="A78" s="39" t="s">
        <v>261</v>
      </c>
      <c r="B78" s="45" t="s">
        <v>258</v>
      </c>
      <c r="C78" s="63" t="s">
        <v>208</v>
      </c>
      <c r="D78" s="142"/>
      <c r="E78" s="11"/>
      <c r="F78" s="11"/>
      <c r="G78" s="11"/>
      <c r="H78" s="11"/>
      <c r="I78" s="11"/>
      <c r="J78" s="107"/>
      <c r="K78" s="107"/>
      <c r="L78" s="107"/>
      <c r="M78" s="107"/>
      <c r="N78" s="107"/>
      <c r="O78" s="107"/>
      <c r="P78" s="107"/>
      <c r="Q78" s="161">
        <f t="shared" si="25"/>
        <v>0</v>
      </c>
      <c r="R78" s="161">
        <f t="shared" si="26"/>
        <v>0</v>
      </c>
    </row>
    <row r="79" spans="1:18" s="24" customFormat="1" x14ac:dyDescent="0.25">
      <c r="A79" s="39" t="s">
        <v>262</v>
      </c>
      <c r="B79" s="45" t="s">
        <v>259</v>
      </c>
      <c r="C79" s="63" t="s">
        <v>208</v>
      </c>
      <c r="D79" s="142"/>
      <c r="E79" s="11"/>
      <c r="F79" s="11"/>
      <c r="G79" s="11"/>
      <c r="H79" s="11"/>
      <c r="I79" s="11"/>
      <c r="J79" s="107"/>
      <c r="K79" s="107"/>
      <c r="L79" s="107"/>
      <c r="M79" s="107"/>
      <c r="N79" s="107"/>
      <c r="O79" s="107"/>
      <c r="P79" s="107"/>
      <c r="Q79" s="161">
        <f t="shared" si="25"/>
        <v>0</v>
      </c>
      <c r="R79" s="161">
        <f t="shared" si="26"/>
        <v>0</v>
      </c>
    </row>
    <row r="80" spans="1:18" s="24" customFormat="1" x14ac:dyDescent="0.25">
      <c r="A80" s="39" t="s">
        <v>43</v>
      </c>
      <c r="B80" s="45" t="s">
        <v>221</v>
      </c>
      <c r="C80" s="63" t="s">
        <v>208</v>
      </c>
      <c r="D80" s="142"/>
      <c r="E80" s="11"/>
      <c r="F80" s="11"/>
      <c r="G80" s="11"/>
      <c r="H80" s="11"/>
      <c r="I80" s="11"/>
      <c r="J80" s="107"/>
      <c r="K80" s="107"/>
      <c r="L80" s="107"/>
      <c r="M80" s="107"/>
      <c r="N80" s="107"/>
      <c r="O80" s="107"/>
      <c r="P80" s="107"/>
      <c r="Q80" s="161">
        <f t="shared" si="25"/>
        <v>0</v>
      </c>
      <c r="R80" s="161">
        <f t="shared" si="26"/>
        <v>0</v>
      </c>
    </row>
    <row r="81" spans="1:18" s="24" customFormat="1" ht="25.5" x14ac:dyDescent="0.25">
      <c r="A81" s="38" t="s">
        <v>60</v>
      </c>
      <c r="B81" s="44" t="s">
        <v>105</v>
      </c>
      <c r="C81" s="64" t="s">
        <v>208</v>
      </c>
      <c r="D81" s="142">
        <v>0</v>
      </c>
      <c r="E81" s="11">
        <v>0</v>
      </c>
      <c r="F81" s="156">
        <v>2.1</v>
      </c>
      <c r="G81" s="156">
        <v>0.15999999999999093</v>
      </c>
      <c r="H81" s="156">
        <v>6</v>
      </c>
      <c r="I81" s="156">
        <f t="shared" ref="I81:N81" si="27">I75*0.2</f>
        <v>0.32400000000000095</v>
      </c>
      <c r="J81" s="156">
        <f t="shared" si="27"/>
        <v>-7.799999999999728E-2</v>
      </c>
      <c r="K81" s="156">
        <v>0.16000000000000228</v>
      </c>
      <c r="L81" s="156">
        <f t="shared" si="27"/>
        <v>0.54279999999999973</v>
      </c>
      <c r="M81" s="156">
        <f t="shared" si="27"/>
        <v>0.42000000000000459</v>
      </c>
      <c r="N81" s="156">
        <f t="shared" si="27"/>
        <v>0.45999999999999092</v>
      </c>
      <c r="O81" s="156">
        <v>0.15999999999999093</v>
      </c>
      <c r="P81" s="156">
        <f t="shared" ref="P81" si="28">P75*0.2</f>
        <v>0.60000000000000009</v>
      </c>
      <c r="Q81" s="161">
        <f t="shared" si="25"/>
        <v>1.2239999999999895</v>
      </c>
      <c r="R81" s="161">
        <f t="shared" si="26"/>
        <v>7.5247999999999937</v>
      </c>
    </row>
    <row r="82" spans="1:18" s="7" customFormat="1" ht="25.5" x14ac:dyDescent="0.25">
      <c r="A82" s="39" t="s">
        <v>42</v>
      </c>
      <c r="B82" s="45" t="s">
        <v>34</v>
      </c>
      <c r="C82" s="63" t="s">
        <v>208</v>
      </c>
      <c r="D82" s="141"/>
      <c r="E82" s="11"/>
      <c r="F82" s="11"/>
      <c r="G82" s="11"/>
      <c r="H82" s="11"/>
      <c r="I82" s="11"/>
      <c r="J82" s="108"/>
      <c r="K82" s="108"/>
      <c r="L82" s="108"/>
      <c r="M82" s="108"/>
      <c r="N82" s="108"/>
      <c r="O82" s="108"/>
      <c r="P82" s="108"/>
      <c r="Q82" s="161">
        <f>G82+I82+K82+M82+O82</f>
        <v>0</v>
      </c>
      <c r="R82" s="161">
        <f>H82+J82+L82+N82+P82</f>
        <v>0</v>
      </c>
    </row>
    <row r="83" spans="1:18" s="7" customFormat="1" x14ac:dyDescent="0.25">
      <c r="A83" s="39" t="s">
        <v>260</v>
      </c>
      <c r="B83" s="45" t="s">
        <v>257</v>
      </c>
      <c r="C83" s="63" t="s">
        <v>208</v>
      </c>
      <c r="D83" s="141"/>
      <c r="E83" s="11"/>
      <c r="F83" s="11"/>
      <c r="G83" s="11"/>
      <c r="H83" s="11"/>
      <c r="I83" s="11"/>
      <c r="J83" s="108"/>
      <c r="K83" s="108"/>
      <c r="L83" s="108"/>
      <c r="M83" s="108"/>
      <c r="N83" s="108"/>
      <c r="O83" s="108"/>
      <c r="P83" s="108"/>
      <c r="Q83" s="161">
        <f t="shared" ref="Q83:Q86" si="29">G83+I83+K83+M83+O83</f>
        <v>0</v>
      </c>
      <c r="R83" s="161">
        <f t="shared" ref="R83:R86" si="30">H83+J83+L83+N83+P83</f>
        <v>0</v>
      </c>
    </row>
    <row r="84" spans="1:18" s="7" customFormat="1" x14ac:dyDescent="0.25">
      <c r="A84" s="39" t="s">
        <v>261</v>
      </c>
      <c r="B84" s="45" t="s">
        <v>258</v>
      </c>
      <c r="C84" s="63" t="s">
        <v>208</v>
      </c>
      <c r="D84" s="141"/>
      <c r="E84" s="11"/>
      <c r="F84" s="11"/>
      <c r="G84" s="11"/>
      <c r="H84" s="11"/>
      <c r="I84" s="11"/>
      <c r="J84" s="108"/>
      <c r="K84" s="108"/>
      <c r="L84" s="108"/>
      <c r="M84" s="108"/>
      <c r="N84" s="108"/>
      <c r="O84" s="108"/>
      <c r="P84" s="108"/>
      <c r="Q84" s="161">
        <f t="shared" si="29"/>
        <v>0</v>
      </c>
      <c r="R84" s="161">
        <f t="shared" si="30"/>
        <v>0</v>
      </c>
    </row>
    <row r="85" spans="1:18" s="7" customFormat="1" x14ac:dyDescent="0.25">
      <c r="A85" s="39" t="s">
        <v>262</v>
      </c>
      <c r="B85" s="45" t="s">
        <v>259</v>
      </c>
      <c r="C85" s="63" t="s">
        <v>208</v>
      </c>
      <c r="D85" s="141"/>
      <c r="E85" s="11"/>
      <c r="F85" s="11"/>
      <c r="G85" s="11"/>
      <c r="H85" s="11"/>
      <c r="I85" s="11"/>
      <c r="J85" s="108"/>
      <c r="K85" s="108"/>
      <c r="L85" s="108"/>
      <c r="M85" s="108"/>
      <c r="N85" s="108"/>
      <c r="O85" s="108"/>
      <c r="P85" s="108"/>
      <c r="Q85" s="161">
        <f t="shared" si="29"/>
        <v>0</v>
      </c>
      <c r="R85" s="161">
        <f t="shared" si="30"/>
        <v>0</v>
      </c>
    </row>
    <row r="86" spans="1:18" s="7" customFormat="1" x14ac:dyDescent="0.25">
      <c r="A86" s="39" t="s">
        <v>43</v>
      </c>
      <c r="B86" s="45" t="s">
        <v>35</v>
      </c>
      <c r="C86" s="63" t="s">
        <v>208</v>
      </c>
      <c r="D86" s="141"/>
      <c r="E86" s="11"/>
      <c r="F86" s="11"/>
      <c r="G86" s="11"/>
      <c r="H86" s="11"/>
      <c r="I86" s="11"/>
      <c r="J86" s="108"/>
      <c r="K86" s="108"/>
      <c r="L86" s="108"/>
      <c r="M86" s="108"/>
      <c r="N86" s="108"/>
      <c r="O86" s="108"/>
      <c r="P86" s="108"/>
      <c r="Q86" s="161">
        <f t="shared" si="29"/>
        <v>0</v>
      </c>
      <c r="R86" s="161">
        <f t="shared" si="30"/>
        <v>0</v>
      </c>
    </row>
    <row r="87" spans="1:18" s="24" customFormat="1" x14ac:dyDescent="0.25">
      <c r="A87" s="38" t="s">
        <v>62</v>
      </c>
      <c r="B87" s="44" t="s">
        <v>106</v>
      </c>
      <c r="C87" s="64" t="s">
        <v>208</v>
      </c>
      <c r="D87" s="142">
        <v>-30.4</v>
      </c>
      <c r="E87" s="11">
        <v>-33.299999999999997</v>
      </c>
      <c r="F87" s="156">
        <f>F75-F81</f>
        <v>0.5999999999999992</v>
      </c>
      <c r="G87" s="156">
        <v>0.6399999999999636</v>
      </c>
      <c r="H87" s="156">
        <f t="shared" ref="H87:N87" si="31">H75-H81</f>
        <v>16.323</v>
      </c>
      <c r="I87" s="156">
        <f t="shared" si="31"/>
        <v>1.2960000000000036</v>
      </c>
      <c r="J87" s="156">
        <f t="shared" si="31"/>
        <v>-0.31199999999998906</v>
      </c>
      <c r="K87" s="156">
        <v>0.64000000000000912</v>
      </c>
      <c r="L87" s="156">
        <f t="shared" si="31"/>
        <v>2.1711999999999989</v>
      </c>
      <c r="M87" s="156">
        <f t="shared" si="31"/>
        <v>1.6800000000000181</v>
      </c>
      <c r="N87" s="156">
        <f t="shared" si="31"/>
        <v>1.8399999999999637</v>
      </c>
      <c r="O87" s="156">
        <v>0.6399999999999636</v>
      </c>
      <c r="P87" s="156">
        <f t="shared" ref="P87" si="32">P75-P81</f>
        <v>2.4</v>
      </c>
      <c r="Q87" s="161">
        <f>G87+I87+K87+M87+O87</f>
        <v>4.8959999999999573</v>
      </c>
      <c r="R87" s="161">
        <f>H87+J87+L87+N87+P87</f>
        <v>22.422199999999972</v>
      </c>
    </row>
    <row r="88" spans="1:18" s="7" customFormat="1" ht="25.5" x14ac:dyDescent="0.25">
      <c r="A88" s="39" t="s">
        <v>42</v>
      </c>
      <c r="B88" s="45" t="s">
        <v>107</v>
      </c>
      <c r="C88" s="63" t="s">
        <v>208</v>
      </c>
      <c r="D88" s="141"/>
      <c r="E88" s="11"/>
      <c r="F88" s="11"/>
      <c r="G88" s="11"/>
      <c r="H88" s="11"/>
      <c r="I88" s="11"/>
      <c r="J88" s="108"/>
      <c r="K88" s="108"/>
      <c r="L88" s="108"/>
      <c r="M88" s="108"/>
      <c r="N88" s="108"/>
      <c r="O88" s="108"/>
      <c r="P88" s="100"/>
      <c r="Q88" s="91"/>
      <c r="R88" s="30"/>
    </row>
    <row r="89" spans="1:18" s="7" customFormat="1" x14ac:dyDescent="0.25">
      <c r="A89" s="39" t="s">
        <v>260</v>
      </c>
      <c r="B89" s="45" t="s">
        <v>257</v>
      </c>
      <c r="C89" s="63" t="s">
        <v>208</v>
      </c>
      <c r="D89" s="141"/>
      <c r="E89" s="11"/>
      <c r="F89" s="11"/>
      <c r="G89" s="11"/>
      <c r="H89" s="11"/>
      <c r="I89" s="11"/>
      <c r="J89" s="108"/>
      <c r="K89" s="108"/>
      <c r="L89" s="108"/>
      <c r="M89" s="108"/>
      <c r="N89" s="108"/>
      <c r="O89" s="108"/>
      <c r="P89" s="100"/>
      <c r="Q89" s="91"/>
      <c r="R89" s="30"/>
    </row>
    <row r="90" spans="1:18" s="7" customFormat="1" x14ac:dyDescent="0.25">
      <c r="A90" s="39" t="s">
        <v>261</v>
      </c>
      <c r="B90" s="45" t="s">
        <v>258</v>
      </c>
      <c r="C90" s="63" t="s">
        <v>208</v>
      </c>
      <c r="D90" s="141"/>
      <c r="E90" s="11"/>
      <c r="F90" s="11"/>
      <c r="G90" s="11"/>
      <c r="H90" s="11"/>
      <c r="I90" s="11"/>
      <c r="J90" s="108"/>
      <c r="K90" s="108"/>
      <c r="L90" s="108"/>
      <c r="M90" s="108"/>
      <c r="N90" s="108"/>
      <c r="O90" s="108"/>
      <c r="P90" s="100"/>
      <c r="Q90" s="91"/>
      <c r="R90" s="30"/>
    </row>
    <row r="91" spans="1:18" s="7" customFormat="1" x14ac:dyDescent="0.25">
      <c r="A91" s="39" t="s">
        <v>262</v>
      </c>
      <c r="B91" s="45" t="s">
        <v>259</v>
      </c>
      <c r="C91" s="63" t="s">
        <v>208</v>
      </c>
      <c r="D91" s="141"/>
      <c r="E91" s="11"/>
      <c r="F91" s="11"/>
      <c r="G91" s="11"/>
      <c r="H91" s="11"/>
      <c r="I91" s="11"/>
      <c r="J91" s="108"/>
      <c r="K91" s="108"/>
      <c r="L91" s="108"/>
      <c r="M91" s="108"/>
      <c r="N91" s="108"/>
      <c r="O91" s="108"/>
      <c r="P91" s="100"/>
      <c r="Q91" s="91"/>
      <c r="R91" s="30"/>
    </row>
    <row r="92" spans="1:18" s="7" customFormat="1" x14ac:dyDescent="0.25">
      <c r="A92" s="39" t="s">
        <v>43</v>
      </c>
      <c r="B92" s="45" t="s">
        <v>108</v>
      </c>
      <c r="C92" s="63" t="s">
        <v>208</v>
      </c>
      <c r="D92" s="141"/>
      <c r="E92" s="11"/>
      <c r="F92" s="11"/>
      <c r="G92" s="11"/>
      <c r="H92" s="11"/>
      <c r="I92" s="11"/>
      <c r="J92" s="108"/>
      <c r="K92" s="108"/>
      <c r="L92" s="108"/>
      <c r="M92" s="108"/>
      <c r="N92" s="108"/>
      <c r="O92" s="108"/>
      <c r="P92" s="100"/>
      <c r="Q92" s="91"/>
      <c r="R92" s="30"/>
    </row>
    <row r="93" spans="1:18" s="24" customFormat="1" x14ac:dyDescent="0.25">
      <c r="A93" s="38" t="s">
        <v>63</v>
      </c>
      <c r="B93" s="44" t="s">
        <v>36</v>
      </c>
      <c r="C93" s="64" t="s">
        <v>208</v>
      </c>
      <c r="D93" s="142"/>
      <c r="E93" s="11"/>
      <c r="F93" s="11"/>
      <c r="G93" s="11"/>
      <c r="H93" s="11"/>
      <c r="I93" s="11"/>
      <c r="J93" s="107"/>
      <c r="K93" s="107"/>
      <c r="L93" s="107"/>
      <c r="M93" s="107"/>
      <c r="N93" s="107"/>
      <c r="O93" s="107"/>
      <c r="P93" s="101"/>
      <c r="Q93" s="92"/>
      <c r="R93" s="29"/>
    </row>
    <row r="94" spans="1:18" s="7" customFormat="1" x14ac:dyDescent="0.25">
      <c r="A94" s="39" t="s">
        <v>45</v>
      </c>
      <c r="B94" s="45" t="s">
        <v>37</v>
      </c>
      <c r="C94" s="63" t="s">
        <v>208</v>
      </c>
      <c r="D94" s="141"/>
      <c r="E94" s="11"/>
      <c r="F94" s="11"/>
      <c r="G94" s="11"/>
      <c r="H94" s="11"/>
      <c r="I94" s="11"/>
      <c r="J94" s="108"/>
      <c r="K94" s="108"/>
      <c r="L94" s="108"/>
      <c r="M94" s="108"/>
      <c r="N94" s="108"/>
      <c r="O94" s="108"/>
      <c r="P94" s="100"/>
      <c r="Q94" s="91"/>
      <c r="R94" s="30"/>
    </row>
    <row r="95" spans="1:18" s="7" customFormat="1" x14ac:dyDescent="0.25">
      <c r="A95" s="39" t="s">
        <v>47</v>
      </c>
      <c r="B95" s="45" t="s">
        <v>38</v>
      </c>
      <c r="C95" s="63" t="s">
        <v>208</v>
      </c>
      <c r="D95" s="141"/>
      <c r="E95" s="11"/>
      <c r="F95" s="11"/>
      <c r="G95" s="11"/>
      <c r="H95" s="11"/>
      <c r="I95" s="11"/>
      <c r="J95" s="108"/>
      <c r="K95" s="108"/>
      <c r="L95" s="108"/>
      <c r="M95" s="108"/>
      <c r="N95" s="108"/>
      <c r="O95" s="108"/>
      <c r="P95" s="100"/>
      <c r="Q95" s="91"/>
      <c r="R95" s="30"/>
    </row>
    <row r="96" spans="1:18" s="7" customFormat="1" x14ac:dyDescent="0.25">
      <c r="A96" s="39" t="s">
        <v>50</v>
      </c>
      <c r="B96" s="45" t="s">
        <v>39</v>
      </c>
      <c r="C96" s="63" t="s">
        <v>208</v>
      </c>
      <c r="D96" s="141"/>
      <c r="E96" s="11"/>
      <c r="F96" s="11"/>
      <c r="G96" s="11"/>
      <c r="H96" s="11"/>
      <c r="I96" s="11"/>
      <c r="J96" s="108"/>
      <c r="K96" s="108"/>
      <c r="L96" s="108"/>
      <c r="M96" s="108"/>
      <c r="N96" s="108"/>
      <c r="O96" s="108"/>
      <c r="P96" s="100"/>
      <c r="Q96" s="91"/>
      <c r="R96" s="30"/>
    </row>
    <row r="97" spans="1:18" s="7" customFormat="1" ht="16.5" thickBot="1" x14ac:dyDescent="0.3">
      <c r="A97" s="40" t="s">
        <v>51</v>
      </c>
      <c r="B97" s="47" t="s">
        <v>40</v>
      </c>
      <c r="C97" s="65" t="s">
        <v>208</v>
      </c>
      <c r="D97" s="143"/>
      <c r="E97" s="32"/>
      <c r="F97" s="32"/>
      <c r="G97" s="32"/>
      <c r="H97" s="32"/>
      <c r="I97" s="32"/>
      <c r="J97" s="108"/>
      <c r="K97" s="108"/>
      <c r="L97" s="108"/>
      <c r="M97" s="108"/>
      <c r="N97" s="108"/>
      <c r="O97" s="108"/>
      <c r="P97" s="102"/>
      <c r="Q97" s="93"/>
      <c r="R97" s="33"/>
    </row>
    <row r="98" spans="1:18" s="24" customFormat="1" ht="25.5" x14ac:dyDescent="0.25">
      <c r="A98" s="41">
        <v>1</v>
      </c>
      <c r="B98" s="48" t="s">
        <v>109</v>
      </c>
      <c r="C98" s="66" t="s">
        <v>208</v>
      </c>
      <c r="D98" s="144"/>
      <c r="E98" s="34"/>
      <c r="F98" s="34"/>
      <c r="G98" s="34"/>
      <c r="H98" s="34"/>
      <c r="I98" s="34"/>
      <c r="J98" s="107"/>
      <c r="K98" s="107"/>
      <c r="L98" s="107"/>
      <c r="M98" s="107"/>
      <c r="N98" s="107"/>
      <c r="O98" s="107"/>
      <c r="P98" s="103"/>
      <c r="Q98" s="94"/>
      <c r="R98" s="35"/>
    </row>
    <row r="99" spans="1:18" s="7" customFormat="1" ht="25.5" x14ac:dyDescent="0.25">
      <c r="A99" s="39" t="s">
        <v>42</v>
      </c>
      <c r="B99" s="45" t="s">
        <v>110</v>
      </c>
      <c r="C99" s="63" t="s">
        <v>208</v>
      </c>
      <c r="D99" s="141"/>
      <c r="E99" s="11"/>
      <c r="F99" s="11"/>
      <c r="G99" s="11"/>
      <c r="H99" s="11"/>
      <c r="I99" s="11"/>
      <c r="J99" s="108"/>
      <c r="K99" s="108"/>
      <c r="L99" s="108"/>
      <c r="M99" s="108"/>
      <c r="N99" s="108"/>
      <c r="O99" s="108"/>
      <c r="P99" s="100"/>
      <c r="Q99" s="91"/>
      <c r="R99" s="30"/>
    </row>
    <row r="100" spans="1:18" s="7" customFormat="1" x14ac:dyDescent="0.25">
      <c r="A100" s="39" t="s">
        <v>260</v>
      </c>
      <c r="B100" s="45" t="s">
        <v>257</v>
      </c>
      <c r="C100" s="63" t="s">
        <v>208</v>
      </c>
      <c r="D100" s="141"/>
      <c r="E100" s="11"/>
      <c r="F100" s="11"/>
      <c r="G100" s="11"/>
      <c r="H100" s="11"/>
      <c r="I100" s="11"/>
      <c r="J100" s="108"/>
      <c r="K100" s="108"/>
      <c r="L100" s="108"/>
      <c r="M100" s="108"/>
      <c r="N100" s="108"/>
      <c r="O100" s="108"/>
      <c r="P100" s="100"/>
      <c r="Q100" s="91"/>
      <c r="R100" s="30"/>
    </row>
    <row r="101" spans="1:18" s="7" customFormat="1" x14ac:dyDescent="0.25">
      <c r="A101" s="39" t="s">
        <v>261</v>
      </c>
      <c r="B101" s="45" t="s">
        <v>258</v>
      </c>
      <c r="C101" s="63" t="s">
        <v>208</v>
      </c>
      <c r="D101" s="141"/>
      <c r="E101" s="11"/>
      <c r="F101" s="11"/>
      <c r="G101" s="11"/>
      <c r="H101" s="11"/>
      <c r="I101" s="11"/>
      <c r="J101" s="108"/>
      <c r="K101" s="108"/>
      <c r="L101" s="108"/>
      <c r="M101" s="108"/>
      <c r="N101" s="108"/>
      <c r="O101" s="108"/>
      <c r="P101" s="100"/>
      <c r="Q101" s="91"/>
      <c r="R101" s="30"/>
    </row>
    <row r="102" spans="1:18" s="7" customFormat="1" x14ac:dyDescent="0.25">
      <c r="A102" s="39" t="s">
        <v>262</v>
      </c>
      <c r="B102" s="45" t="s">
        <v>259</v>
      </c>
      <c r="C102" s="63" t="s">
        <v>208</v>
      </c>
      <c r="D102" s="141"/>
      <c r="E102" s="11"/>
      <c r="F102" s="11"/>
      <c r="G102" s="11"/>
      <c r="H102" s="11"/>
      <c r="I102" s="11"/>
      <c r="J102" s="108"/>
      <c r="K102" s="108"/>
      <c r="L102" s="108"/>
      <c r="M102" s="108"/>
      <c r="N102" s="108"/>
      <c r="O102" s="108"/>
      <c r="P102" s="100"/>
      <c r="Q102" s="91"/>
      <c r="R102" s="30"/>
    </row>
    <row r="103" spans="1:18" s="7" customFormat="1" x14ac:dyDescent="0.25">
      <c r="A103" s="39" t="s">
        <v>43</v>
      </c>
      <c r="B103" s="45" t="s">
        <v>111</v>
      </c>
      <c r="C103" s="63" t="s">
        <v>208</v>
      </c>
      <c r="D103" s="141"/>
      <c r="E103" s="11"/>
      <c r="F103" s="11"/>
      <c r="G103" s="11"/>
      <c r="H103" s="11"/>
      <c r="I103" s="11"/>
      <c r="J103" s="108"/>
      <c r="K103" s="108"/>
      <c r="L103" s="108"/>
      <c r="M103" s="108"/>
      <c r="N103" s="108"/>
      <c r="O103" s="108"/>
      <c r="P103" s="100"/>
      <c r="Q103" s="91"/>
      <c r="R103" s="30"/>
    </row>
    <row r="104" spans="1:18" s="24" customFormat="1" ht="25.5" x14ac:dyDescent="0.25">
      <c r="A104" s="38">
        <v>2</v>
      </c>
      <c r="B104" s="44" t="s">
        <v>112</v>
      </c>
      <c r="C104" s="64" t="s">
        <v>208</v>
      </c>
      <c r="D104" s="142"/>
      <c r="E104" s="11"/>
      <c r="F104" s="11"/>
      <c r="G104" s="11"/>
      <c r="H104" s="11"/>
      <c r="I104" s="11"/>
      <c r="J104" s="107"/>
      <c r="K104" s="107"/>
      <c r="L104" s="107"/>
      <c r="M104" s="107"/>
      <c r="N104" s="107"/>
      <c r="O104" s="107"/>
      <c r="P104" s="101"/>
      <c r="Q104" s="92"/>
      <c r="R104" s="29"/>
    </row>
    <row r="105" spans="1:18" s="24" customFormat="1" x14ac:dyDescent="0.25">
      <c r="A105" s="15" t="s">
        <v>48</v>
      </c>
      <c r="B105" s="45" t="s">
        <v>122</v>
      </c>
      <c r="C105" s="63" t="s">
        <v>208</v>
      </c>
      <c r="D105" s="142"/>
      <c r="E105" s="11"/>
      <c r="F105" s="11"/>
      <c r="G105" s="11"/>
      <c r="H105" s="11"/>
      <c r="I105" s="11"/>
      <c r="J105" s="107"/>
      <c r="K105" s="107"/>
      <c r="L105" s="107"/>
      <c r="M105" s="107"/>
      <c r="N105" s="107"/>
      <c r="O105" s="107"/>
      <c r="P105" s="101"/>
      <c r="Q105" s="92"/>
      <c r="R105" s="29"/>
    </row>
    <row r="106" spans="1:18" s="24" customFormat="1" x14ac:dyDescent="0.25">
      <c r="A106" s="15" t="s">
        <v>49</v>
      </c>
      <c r="B106" s="45" t="s">
        <v>114</v>
      </c>
      <c r="C106" s="63" t="s">
        <v>208</v>
      </c>
      <c r="D106" s="142"/>
      <c r="E106" s="11"/>
      <c r="F106" s="11"/>
      <c r="G106" s="11"/>
      <c r="H106" s="11"/>
      <c r="I106" s="11"/>
      <c r="J106" s="107"/>
      <c r="K106" s="107"/>
      <c r="L106" s="107"/>
      <c r="M106" s="107"/>
      <c r="N106" s="107"/>
      <c r="O106" s="107"/>
      <c r="P106" s="101"/>
      <c r="Q106" s="92"/>
      <c r="R106" s="29"/>
    </row>
    <row r="107" spans="1:18" s="24" customFormat="1" x14ac:dyDescent="0.25">
      <c r="A107" s="15" t="s">
        <v>128</v>
      </c>
      <c r="B107" s="45" t="s">
        <v>115</v>
      </c>
      <c r="C107" s="63" t="s">
        <v>208</v>
      </c>
      <c r="D107" s="142"/>
      <c r="E107" s="11"/>
      <c r="F107" s="11"/>
      <c r="G107" s="11"/>
      <c r="H107" s="11"/>
      <c r="I107" s="11"/>
      <c r="J107" s="107"/>
      <c r="K107" s="107"/>
      <c r="L107" s="107"/>
      <c r="M107" s="107"/>
      <c r="N107" s="107"/>
      <c r="O107" s="107"/>
      <c r="P107" s="101"/>
      <c r="Q107" s="92"/>
      <c r="R107" s="29"/>
    </row>
    <row r="108" spans="1:18" s="24" customFormat="1" x14ac:dyDescent="0.25">
      <c r="A108" s="15" t="s">
        <v>129</v>
      </c>
      <c r="B108" s="45" t="s">
        <v>116</v>
      </c>
      <c r="C108" s="63" t="s">
        <v>208</v>
      </c>
      <c r="D108" s="142"/>
      <c r="E108" s="11"/>
      <c r="F108" s="11"/>
      <c r="G108" s="11"/>
      <c r="H108" s="11"/>
      <c r="I108" s="11"/>
      <c r="J108" s="107"/>
      <c r="K108" s="107"/>
      <c r="L108" s="107"/>
      <c r="M108" s="107"/>
      <c r="N108" s="107"/>
      <c r="O108" s="107"/>
      <c r="P108" s="101"/>
      <c r="Q108" s="92"/>
      <c r="R108" s="29"/>
    </row>
    <row r="109" spans="1:18" s="24" customFormat="1" x14ac:dyDescent="0.25">
      <c r="A109" s="15" t="s">
        <v>61</v>
      </c>
      <c r="B109" s="45" t="s">
        <v>113</v>
      </c>
      <c r="C109" s="63" t="s">
        <v>208</v>
      </c>
      <c r="D109" s="142"/>
      <c r="E109" s="11"/>
      <c r="F109" s="11"/>
      <c r="G109" s="11"/>
      <c r="H109" s="11"/>
      <c r="I109" s="11"/>
      <c r="J109" s="107"/>
      <c r="K109" s="107"/>
      <c r="L109" s="107"/>
      <c r="M109" s="107"/>
      <c r="N109" s="107"/>
      <c r="O109" s="107"/>
      <c r="P109" s="101"/>
      <c r="Q109" s="92"/>
      <c r="R109" s="29"/>
    </row>
    <row r="110" spans="1:18" s="24" customFormat="1" x14ac:dyDescent="0.25">
      <c r="A110" s="15" t="s">
        <v>130</v>
      </c>
      <c r="B110" s="45" t="s">
        <v>117</v>
      </c>
      <c r="C110" s="63" t="s">
        <v>208</v>
      </c>
      <c r="D110" s="142"/>
      <c r="E110" s="11"/>
      <c r="F110" s="11"/>
      <c r="G110" s="11"/>
      <c r="H110" s="11"/>
      <c r="I110" s="11"/>
      <c r="J110" s="107"/>
      <c r="K110" s="107"/>
      <c r="L110" s="107"/>
      <c r="M110" s="107"/>
      <c r="N110" s="107"/>
      <c r="O110" s="107"/>
      <c r="P110" s="101"/>
      <c r="Q110" s="92"/>
      <c r="R110" s="29"/>
    </row>
    <row r="111" spans="1:18" s="24" customFormat="1" x14ac:dyDescent="0.25">
      <c r="A111" s="15" t="s">
        <v>131</v>
      </c>
      <c r="B111" s="45" t="s">
        <v>229</v>
      </c>
      <c r="C111" s="63" t="s">
        <v>208</v>
      </c>
      <c r="D111" s="142"/>
      <c r="E111" s="11"/>
      <c r="F111" s="11"/>
      <c r="G111" s="11"/>
      <c r="H111" s="11"/>
      <c r="I111" s="11"/>
      <c r="J111" s="107"/>
      <c r="K111" s="107"/>
      <c r="L111" s="107"/>
      <c r="M111" s="107"/>
      <c r="N111" s="107"/>
      <c r="O111" s="107"/>
      <c r="P111" s="101"/>
      <c r="Q111" s="92"/>
      <c r="R111" s="29"/>
    </row>
    <row r="112" spans="1:18" s="24" customFormat="1" x14ac:dyDescent="0.25">
      <c r="A112" s="15" t="s">
        <v>132</v>
      </c>
      <c r="B112" s="45" t="s">
        <v>123</v>
      </c>
      <c r="C112" s="63" t="s">
        <v>208</v>
      </c>
      <c r="D112" s="142"/>
      <c r="E112" s="11"/>
      <c r="F112" s="11"/>
      <c r="G112" s="11"/>
      <c r="H112" s="11"/>
      <c r="I112" s="11"/>
      <c r="J112" s="107"/>
      <c r="K112" s="107"/>
      <c r="L112" s="107"/>
      <c r="M112" s="107"/>
      <c r="N112" s="107"/>
      <c r="O112" s="107"/>
      <c r="P112" s="101"/>
      <c r="Q112" s="92"/>
      <c r="R112" s="29"/>
    </row>
    <row r="113" spans="1:18" s="24" customFormat="1" x14ac:dyDescent="0.25">
      <c r="A113" s="15" t="s">
        <v>133</v>
      </c>
      <c r="B113" s="45" t="s">
        <v>119</v>
      </c>
      <c r="C113" s="63" t="s">
        <v>208</v>
      </c>
      <c r="D113" s="142"/>
      <c r="E113" s="11"/>
      <c r="F113" s="11"/>
      <c r="G113" s="11"/>
      <c r="H113" s="11"/>
      <c r="I113" s="11"/>
      <c r="J113" s="107"/>
      <c r="K113" s="107"/>
      <c r="L113" s="107"/>
      <c r="M113" s="107"/>
      <c r="N113" s="107"/>
      <c r="O113" s="107"/>
      <c r="P113" s="101"/>
      <c r="Q113" s="92"/>
      <c r="R113" s="29"/>
    </row>
    <row r="114" spans="1:18" s="24" customFormat="1" x14ac:dyDescent="0.25">
      <c r="A114" s="15" t="s">
        <v>134</v>
      </c>
      <c r="B114" s="45" t="s">
        <v>222</v>
      </c>
      <c r="C114" s="63" t="s">
        <v>208</v>
      </c>
      <c r="D114" s="142"/>
      <c r="E114" s="11"/>
      <c r="F114" s="11"/>
      <c r="G114" s="11"/>
      <c r="H114" s="11"/>
      <c r="I114" s="11"/>
      <c r="J114" s="107"/>
      <c r="K114" s="107"/>
      <c r="L114" s="107"/>
      <c r="M114" s="107"/>
      <c r="N114" s="107"/>
      <c r="O114" s="107"/>
      <c r="P114" s="101"/>
      <c r="Q114" s="92"/>
      <c r="R114" s="29"/>
    </row>
    <row r="115" spans="1:18" s="24" customFormat="1" x14ac:dyDescent="0.25">
      <c r="A115" s="15" t="s">
        <v>135</v>
      </c>
      <c r="B115" s="45" t="s">
        <v>124</v>
      </c>
      <c r="C115" s="63" t="s">
        <v>208</v>
      </c>
      <c r="D115" s="142"/>
      <c r="E115" s="11"/>
      <c r="F115" s="11"/>
      <c r="G115" s="11"/>
      <c r="H115" s="11"/>
      <c r="I115" s="11"/>
      <c r="J115" s="107"/>
      <c r="K115" s="107"/>
      <c r="L115" s="107"/>
      <c r="M115" s="107"/>
      <c r="N115" s="107"/>
      <c r="O115" s="107"/>
      <c r="P115" s="101"/>
      <c r="Q115" s="92"/>
      <c r="R115" s="29"/>
    </row>
    <row r="116" spans="1:18" s="24" customFormat="1" ht="26.25" customHeight="1" x14ac:dyDescent="0.25">
      <c r="A116" s="16" t="s">
        <v>50</v>
      </c>
      <c r="B116" s="44" t="s">
        <v>14</v>
      </c>
      <c r="C116" s="64" t="s">
        <v>208</v>
      </c>
      <c r="D116" s="142"/>
      <c r="E116" s="11"/>
      <c r="F116" s="11"/>
      <c r="G116" s="11"/>
      <c r="H116" s="11"/>
      <c r="I116" s="11"/>
      <c r="J116" s="107"/>
      <c r="K116" s="107"/>
      <c r="L116" s="107"/>
      <c r="M116" s="107"/>
      <c r="N116" s="107"/>
      <c r="O116" s="107"/>
      <c r="P116" s="101"/>
      <c r="Q116" s="92"/>
      <c r="R116" s="29"/>
    </row>
    <row r="117" spans="1:18" s="24" customFormat="1" x14ac:dyDescent="0.25">
      <c r="A117" s="15" t="s">
        <v>137</v>
      </c>
      <c r="B117" s="45" t="s">
        <v>136</v>
      </c>
      <c r="C117" s="63" t="s">
        <v>208</v>
      </c>
      <c r="D117" s="142"/>
      <c r="E117" s="11"/>
      <c r="F117" s="11"/>
      <c r="G117" s="11"/>
      <c r="H117" s="11"/>
      <c r="I117" s="11"/>
      <c r="J117" s="107"/>
      <c r="K117" s="107"/>
      <c r="L117" s="107"/>
      <c r="M117" s="107"/>
      <c r="N117" s="107"/>
      <c r="O117" s="107"/>
      <c r="P117" s="101"/>
      <c r="Q117" s="92"/>
      <c r="R117" s="29"/>
    </row>
    <row r="118" spans="1:18" s="24" customFormat="1" ht="25.5" x14ac:dyDescent="0.25">
      <c r="A118" s="15" t="s">
        <v>138</v>
      </c>
      <c r="B118" s="45" t="s">
        <v>226</v>
      </c>
      <c r="C118" s="63" t="s">
        <v>208</v>
      </c>
      <c r="D118" s="142"/>
      <c r="E118" s="11"/>
      <c r="F118" s="11"/>
      <c r="G118" s="11"/>
      <c r="H118" s="11"/>
      <c r="I118" s="11"/>
      <c r="J118" s="107"/>
      <c r="K118" s="107"/>
      <c r="L118" s="107"/>
      <c r="M118" s="107"/>
      <c r="N118" s="107"/>
      <c r="O118" s="107"/>
      <c r="P118" s="101"/>
      <c r="Q118" s="92"/>
      <c r="R118" s="29"/>
    </row>
    <row r="119" spans="1:18" s="24" customFormat="1" ht="25.5" x14ac:dyDescent="0.25">
      <c r="A119" s="16"/>
      <c r="B119" s="45" t="s">
        <v>227</v>
      </c>
      <c r="C119" s="63" t="s">
        <v>208</v>
      </c>
      <c r="D119" s="142"/>
      <c r="E119" s="11"/>
      <c r="F119" s="11"/>
      <c r="G119" s="11"/>
      <c r="H119" s="11"/>
      <c r="I119" s="11"/>
      <c r="J119" s="107"/>
      <c r="K119" s="107"/>
      <c r="L119" s="107"/>
      <c r="M119" s="107"/>
      <c r="N119" s="107"/>
      <c r="O119" s="107"/>
      <c r="P119" s="101"/>
      <c r="Q119" s="92"/>
      <c r="R119" s="29"/>
    </row>
    <row r="120" spans="1:18" s="24" customFormat="1" x14ac:dyDescent="0.25">
      <c r="A120" s="15"/>
      <c r="B120" s="45" t="s">
        <v>147</v>
      </c>
      <c r="C120" s="63" t="s">
        <v>208</v>
      </c>
      <c r="D120" s="142"/>
      <c r="E120" s="11"/>
      <c r="F120" s="11"/>
      <c r="G120" s="11"/>
      <c r="H120" s="11"/>
      <c r="I120" s="11"/>
      <c r="J120" s="107"/>
      <c r="K120" s="107"/>
      <c r="L120" s="107"/>
      <c r="M120" s="107"/>
      <c r="N120" s="107"/>
      <c r="O120" s="107"/>
      <c r="P120" s="101"/>
      <c r="Q120" s="92"/>
      <c r="R120" s="29"/>
    </row>
    <row r="121" spans="1:18" s="24" customFormat="1" x14ac:dyDescent="0.25">
      <c r="A121" s="15" t="s">
        <v>139</v>
      </c>
      <c r="B121" s="45" t="s">
        <v>228</v>
      </c>
      <c r="C121" s="63" t="s">
        <v>208</v>
      </c>
      <c r="D121" s="142"/>
      <c r="E121" s="11"/>
      <c r="F121" s="11"/>
      <c r="G121" s="11"/>
      <c r="H121" s="11"/>
      <c r="I121" s="11"/>
      <c r="J121" s="107"/>
      <c r="K121" s="107"/>
      <c r="L121" s="107"/>
      <c r="M121" s="107"/>
      <c r="N121" s="107"/>
      <c r="O121" s="107"/>
      <c r="P121" s="101"/>
      <c r="Q121" s="92"/>
      <c r="R121" s="29"/>
    </row>
    <row r="122" spans="1:18" s="24" customFormat="1" x14ac:dyDescent="0.25">
      <c r="A122" s="16" t="s">
        <v>51</v>
      </c>
      <c r="B122" s="44" t="s">
        <v>15</v>
      </c>
      <c r="C122" s="64" t="s">
        <v>208</v>
      </c>
      <c r="D122" s="142"/>
      <c r="E122" s="11"/>
      <c r="F122" s="11"/>
      <c r="G122" s="11"/>
      <c r="H122" s="11"/>
      <c r="I122" s="11"/>
      <c r="J122" s="107"/>
      <c r="K122" s="107"/>
      <c r="L122" s="107"/>
      <c r="M122" s="107"/>
      <c r="N122" s="107"/>
      <c r="O122" s="107"/>
      <c r="P122" s="101"/>
      <c r="Q122" s="92"/>
      <c r="R122" s="29"/>
    </row>
    <row r="123" spans="1:18" s="7" customFormat="1" x14ac:dyDescent="0.25">
      <c r="A123" s="15" t="s">
        <v>149</v>
      </c>
      <c r="B123" s="45" t="s">
        <v>148</v>
      </c>
      <c r="C123" s="63" t="s">
        <v>208</v>
      </c>
      <c r="D123" s="141"/>
      <c r="E123" s="11"/>
      <c r="F123" s="11"/>
      <c r="G123" s="11"/>
      <c r="H123" s="11"/>
      <c r="I123" s="11"/>
      <c r="J123" s="108"/>
      <c r="K123" s="108"/>
      <c r="L123" s="108"/>
      <c r="M123" s="108"/>
      <c r="N123" s="108"/>
      <c r="O123" s="108"/>
      <c r="P123" s="100"/>
      <c r="Q123" s="91"/>
      <c r="R123" s="30"/>
    </row>
    <row r="124" spans="1:18" s="7" customFormat="1" x14ac:dyDescent="0.25">
      <c r="A124" s="15" t="s">
        <v>150</v>
      </c>
      <c r="B124" s="45" t="s">
        <v>230</v>
      </c>
      <c r="C124" s="63" t="s">
        <v>208</v>
      </c>
      <c r="D124" s="141"/>
      <c r="E124" s="11"/>
      <c r="F124" s="11"/>
      <c r="G124" s="11"/>
      <c r="H124" s="11"/>
      <c r="I124" s="11"/>
      <c r="J124" s="108"/>
      <c r="K124" s="108"/>
      <c r="L124" s="108"/>
      <c r="M124" s="108"/>
      <c r="N124" s="108"/>
      <c r="O124" s="108"/>
      <c r="P124" s="100"/>
      <c r="Q124" s="91"/>
      <c r="R124" s="30"/>
    </row>
    <row r="125" spans="1:18" s="7" customFormat="1" x14ac:dyDescent="0.25">
      <c r="A125" s="15" t="s">
        <v>151</v>
      </c>
      <c r="B125" s="45" t="s">
        <v>231</v>
      </c>
      <c r="C125" s="63" t="s">
        <v>208</v>
      </c>
      <c r="D125" s="141"/>
      <c r="E125" s="11"/>
      <c r="F125" s="11"/>
      <c r="G125" s="11"/>
      <c r="H125" s="11"/>
      <c r="I125" s="11"/>
      <c r="J125" s="108"/>
      <c r="K125" s="108"/>
      <c r="L125" s="108"/>
      <c r="M125" s="108"/>
      <c r="N125" s="108"/>
      <c r="O125" s="108"/>
      <c r="P125" s="100"/>
      <c r="Q125" s="91"/>
      <c r="R125" s="30"/>
    </row>
    <row r="126" spans="1:18" s="7" customFormat="1" x14ac:dyDescent="0.25">
      <c r="A126" s="15" t="s">
        <v>235</v>
      </c>
      <c r="B126" s="45" t="s">
        <v>232</v>
      </c>
      <c r="C126" s="63" t="s">
        <v>208</v>
      </c>
      <c r="D126" s="141"/>
      <c r="E126" s="11"/>
      <c r="F126" s="11"/>
      <c r="G126" s="11"/>
      <c r="H126" s="11"/>
      <c r="I126" s="11"/>
      <c r="J126" s="108"/>
      <c r="K126" s="108"/>
      <c r="L126" s="108"/>
      <c r="M126" s="108"/>
      <c r="N126" s="108"/>
      <c r="O126" s="108"/>
      <c r="P126" s="100"/>
      <c r="Q126" s="91"/>
      <c r="R126" s="30"/>
    </row>
    <row r="127" spans="1:18" s="7" customFormat="1" x14ac:dyDescent="0.25">
      <c r="A127" s="15" t="s">
        <v>236</v>
      </c>
      <c r="B127" s="45" t="s">
        <v>234</v>
      </c>
      <c r="C127" s="63" t="s">
        <v>208</v>
      </c>
      <c r="D127" s="141"/>
      <c r="E127" s="11"/>
      <c r="F127" s="11"/>
      <c r="G127" s="11"/>
      <c r="H127" s="11"/>
      <c r="I127" s="11"/>
      <c r="J127" s="108"/>
      <c r="K127" s="108"/>
      <c r="L127" s="108"/>
      <c r="M127" s="108"/>
      <c r="N127" s="108"/>
      <c r="O127" s="108"/>
      <c r="P127" s="100"/>
      <c r="Q127" s="91"/>
      <c r="R127" s="30"/>
    </row>
    <row r="128" spans="1:18" s="7" customFormat="1" x14ac:dyDescent="0.25">
      <c r="A128" s="15" t="s">
        <v>237</v>
      </c>
      <c r="B128" s="45" t="s">
        <v>233</v>
      </c>
      <c r="C128" s="63" t="s">
        <v>208</v>
      </c>
      <c r="D128" s="141"/>
      <c r="E128" s="11"/>
      <c r="F128" s="11"/>
      <c r="G128" s="11"/>
      <c r="H128" s="11"/>
      <c r="I128" s="11"/>
      <c r="J128" s="108"/>
      <c r="K128" s="108"/>
      <c r="L128" s="108"/>
      <c r="M128" s="108"/>
      <c r="N128" s="108"/>
      <c r="O128" s="108"/>
      <c r="P128" s="100"/>
      <c r="Q128" s="91"/>
      <c r="R128" s="30"/>
    </row>
    <row r="129" spans="1:18" s="7" customFormat="1" x14ac:dyDescent="0.25">
      <c r="A129" s="15" t="s">
        <v>238</v>
      </c>
      <c r="B129" s="45" t="s">
        <v>239</v>
      </c>
      <c r="C129" s="63" t="s">
        <v>208</v>
      </c>
      <c r="D129" s="141"/>
      <c r="E129" s="11"/>
      <c r="F129" s="11"/>
      <c r="G129" s="11"/>
      <c r="H129" s="11"/>
      <c r="I129" s="11"/>
      <c r="J129" s="108"/>
      <c r="K129" s="108"/>
      <c r="L129" s="108"/>
      <c r="M129" s="108"/>
      <c r="N129" s="108"/>
      <c r="O129" s="108"/>
      <c r="P129" s="100"/>
      <c r="Q129" s="91"/>
      <c r="R129" s="30"/>
    </row>
    <row r="130" spans="1:18" s="7" customFormat="1" x14ac:dyDescent="0.25">
      <c r="A130" s="15" t="s">
        <v>152</v>
      </c>
      <c r="B130" s="45" t="s">
        <v>154</v>
      </c>
      <c r="C130" s="63" t="s">
        <v>208</v>
      </c>
      <c r="D130" s="141"/>
      <c r="E130" s="11"/>
      <c r="F130" s="11"/>
      <c r="G130" s="11"/>
      <c r="H130" s="11"/>
      <c r="I130" s="11"/>
      <c r="J130" s="108"/>
      <c r="K130" s="108"/>
      <c r="L130" s="108"/>
      <c r="M130" s="108"/>
      <c r="N130" s="108"/>
      <c r="O130" s="108"/>
      <c r="P130" s="100"/>
      <c r="Q130" s="91"/>
      <c r="R130" s="30"/>
    </row>
    <row r="131" spans="1:18" s="7" customFormat="1" x14ac:dyDescent="0.25">
      <c r="A131" s="15" t="s">
        <v>153</v>
      </c>
      <c r="B131" s="45" t="s">
        <v>240</v>
      </c>
      <c r="C131" s="63" t="s">
        <v>208</v>
      </c>
      <c r="D131" s="141"/>
      <c r="E131" s="11"/>
      <c r="F131" s="11"/>
      <c r="G131" s="11"/>
      <c r="H131" s="11"/>
      <c r="I131" s="11"/>
      <c r="J131" s="108"/>
      <c r="K131" s="108"/>
      <c r="L131" s="108"/>
      <c r="M131" s="108"/>
      <c r="N131" s="108"/>
      <c r="O131" s="108"/>
      <c r="P131" s="100"/>
      <c r="Q131" s="91"/>
      <c r="R131" s="30"/>
    </row>
    <row r="132" spans="1:18" s="24" customFormat="1" x14ac:dyDescent="0.25">
      <c r="A132" s="16" t="s">
        <v>52</v>
      </c>
      <c r="B132" s="44" t="s">
        <v>16</v>
      </c>
      <c r="C132" s="64" t="s">
        <v>208</v>
      </c>
      <c r="D132" s="142"/>
      <c r="E132" s="11"/>
      <c r="F132" s="11"/>
      <c r="G132" s="11"/>
      <c r="H132" s="11"/>
      <c r="I132" s="11"/>
      <c r="J132" s="107"/>
      <c r="K132" s="107"/>
      <c r="L132" s="107"/>
      <c r="M132" s="107"/>
      <c r="N132" s="107"/>
      <c r="O132" s="107"/>
      <c r="P132" s="101"/>
      <c r="Q132" s="92"/>
      <c r="R132" s="29"/>
    </row>
    <row r="133" spans="1:18" s="7" customFormat="1" x14ac:dyDescent="0.25">
      <c r="A133" s="15" t="s">
        <v>157</v>
      </c>
      <c r="B133" s="45" t="s">
        <v>156</v>
      </c>
      <c r="C133" s="63" t="s">
        <v>208</v>
      </c>
      <c r="D133" s="141"/>
      <c r="E133" s="11"/>
      <c r="F133" s="11"/>
      <c r="G133" s="11"/>
      <c r="H133" s="11"/>
      <c r="I133" s="11"/>
      <c r="J133" s="108"/>
      <c r="K133" s="108"/>
      <c r="L133" s="108"/>
      <c r="M133" s="108"/>
      <c r="N133" s="108"/>
      <c r="O133" s="108"/>
      <c r="P133" s="100"/>
      <c r="Q133" s="91"/>
      <c r="R133" s="30"/>
    </row>
    <row r="134" spans="1:18" s="7" customFormat="1" x14ac:dyDescent="0.25">
      <c r="A134" s="15" t="s">
        <v>158</v>
      </c>
      <c r="B134" s="45" t="s">
        <v>241</v>
      </c>
      <c r="C134" s="63" t="s">
        <v>208</v>
      </c>
      <c r="D134" s="141"/>
      <c r="E134" s="11"/>
      <c r="F134" s="11"/>
      <c r="G134" s="11"/>
      <c r="H134" s="11"/>
      <c r="I134" s="11"/>
      <c r="J134" s="108"/>
      <c r="K134" s="108"/>
      <c r="L134" s="108"/>
      <c r="M134" s="108"/>
      <c r="N134" s="108"/>
      <c r="O134" s="108"/>
      <c r="P134" s="100"/>
      <c r="Q134" s="91"/>
      <c r="R134" s="30"/>
    </row>
    <row r="135" spans="1:18" s="7" customFormat="1" x14ac:dyDescent="0.25">
      <c r="A135" s="15"/>
      <c r="B135" s="49" t="s">
        <v>242</v>
      </c>
      <c r="C135" s="63" t="s">
        <v>208</v>
      </c>
      <c r="D135" s="141"/>
      <c r="E135" s="11"/>
      <c r="F135" s="11"/>
      <c r="G135" s="11"/>
      <c r="H135" s="11"/>
      <c r="I135" s="11"/>
      <c r="J135" s="108"/>
      <c r="K135" s="108"/>
      <c r="L135" s="108"/>
      <c r="M135" s="108"/>
      <c r="N135" s="108"/>
      <c r="O135" s="108"/>
      <c r="P135" s="100"/>
      <c r="Q135" s="91"/>
      <c r="R135" s="30"/>
    </row>
    <row r="136" spans="1:18" s="7" customFormat="1" x14ac:dyDescent="0.25">
      <c r="A136" s="15"/>
      <c r="B136" s="49" t="s">
        <v>243</v>
      </c>
      <c r="C136" s="63" t="s">
        <v>208</v>
      </c>
      <c r="D136" s="141"/>
      <c r="E136" s="11"/>
      <c r="F136" s="11"/>
      <c r="G136" s="11"/>
      <c r="H136" s="11"/>
      <c r="I136" s="11"/>
      <c r="J136" s="108"/>
      <c r="K136" s="108"/>
      <c r="L136" s="108"/>
      <c r="M136" s="108"/>
      <c r="N136" s="108"/>
      <c r="O136" s="108"/>
      <c r="P136" s="100"/>
      <c r="Q136" s="91"/>
      <c r="R136" s="30"/>
    </row>
    <row r="137" spans="1:18" s="7" customFormat="1" x14ac:dyDescent="0.25">
      <c r="A137" s="15" t="s">
        <v>159</v>
      </c>
      <c r="B137" s="45" t="s">
        <v>156</v>
      </c>
      <c r="C137" s="63" t="s">
        <v>208</v>
      </c>
      <c r="D137" s="141"/>
      <c r="E137" s="11"/>
      <c r="F137" s="11"/>
      <c r="G137" s="11"/>
      <c r="H137" s="11"/>
      <c r="I137" s="11"/>
      <c r="J137" s="108"/>
      <c r="K137" s="108"/>
      <c r="L137" s="108"/>
      <c r="M137" s="108"/>
      <c r="N137" s="108"/>
      <c r="O137" s="108"/>
      <c r="P137" s="100"/>
      <c r="Q137" s="91"/>
      <c r="R137" s="30"/>
    </row>
    <row r="138" spans="1:18" s="7" customFormat="1" x14ac:dyDescent="0.25">
      <c r="A138" s="15" t="s">
        <v>160</v>
      </c>
      <c r="B138" s="45" t="s">
        <v>155</v>
      </c>
      <c r="C138" s="63" t="s">
        <v>208</v>
      </c>
      <c r="D138" s="141"/>
      <c r="E138" s="11"/>
      <c r="F138" s="11"/>
      <c r="G138" s="11"/>
      <c r="H138" s="11"/>
      <c r="I138" s="11"/>
      <c r="J138" s="108"/>
      <c r="K138" s="108"/>
      <c r="L138" s="108"/>
      <c r="M138" s="108"/>
      <c r="N138" s="108"/>
      <c r="O138" s="108"/>
      <c r="P138" s="100"/>
      <c r="Q138" s="91"/>
      <c r="R138" s="30"/>
    </row>
    <row r="139" spans="1:18" s="7" customFormat="1" ht="25.5" x14ac:dyDescent="0.25">
      <c r="A139" s="15" t="s">
        <v>247</v>
      </c>
      <c r="B139" s="45" t="s">
        <v>245</v>
      </c>
      <c r="C139" s="63" t="s">
        <v>208</v>
      </c>
      <c r="D139" s="141"/>
      <c r="E139" s="11"/>
      <c r="F139" s="11"/>
      <c r="G139" s="11"/>
      <c r="H139" s="11"/>
      <c r="I139" s="11"/>
      <c r="J139" s="108"/>
      <c r="K139" s="108"/>
      <c r="L139" s="108"/>
      <c r="M139" s="108"/>
      <c r="N139" s="108"/>
      <c r="O139" s="108"/>
      <c r="P139" s="100"/>
      <c r="Q139" s="91"/>
      <c r="R139" s="30"/>
    </row>
    <row r="140" spans="1:18" s="7" customFormat="1" x14ac:dyDescent="0.25">
      <c r="A140" s="15" t="s">
        <v>248</v>
      </c>
      <c r="B140" s="45" t="s">
        <v>246</v>
      </c>
      <c r="C140" s="63" t="s">
        <v>208</v>
      </c>
      <c r="D140" s="141"/>
      <c r="E140" s="11"/>
      <c r="F140" s="11"/>
      <c r="G140" s="11"/>
      <c r="H140" s="11"/>
      <c r="I140" s="11"/>
      <c r="J140" s="108"/>
      <c r="K140" s="108"/>
      <c r="L140" s="108"/>
      <c r="M140" s="108"/>
      <c r="N140" s="108"/>
      <c r="O140" s="108"/>
      <c r="P140" s="100"/>
      <c r="Q140" s="91"/>
      <c r="R140" s="30"/>
    </row>
    <row r="141" spans="1:18" s="24" customFormat="1" x14ac:dyDescent="0.25">
      <c r="A141" s="16" t="s">
        <v>53</v>
      </c>
      <c r="B141" s="44" t="s">
        <v>17</v>
      </c>
      <c r="C141" s="64" t="s">
        <v>208</v>
      </c>
      <c r="D141" s="142"/>
      <c r="E141" s="11"/>
      <c r="F141" s="11"/>
      <c r="G141" s="11"/>
      <c r="H141" s="11"/>
      <c r="I141" s="11"/>
      <c r="J141" s="107"/>
      <c r="K141" s="107"/>
      <c r="L141" s="107"/>
      <c r="M141" s="107"/>
      <c r="N141" s="107"/>
      <c r="O141" s="107"/>
      <c r="P141" s="101"/>
      <c r="Q141" s="92"/>
      <c r="R141" s="29"/>
    </row>
    <row r="142" spans="1:18" s="24" customFormat="1" x14ac:dyDescent="0.25">
      <c r="A142" s="15" t="s">
        <v>54</v>
      </c>
      <c r="B142" s="45" t="s">
        <v>244</v>
      </c>
      <c r="C142" s="63" t="s">
        <v>208</v>
      </c>
      <c r="D142" s="142"/>
      <c r="E142" s="11"/>
      <c r="F142" s="11"/>
      <c r="G142" s="11"/>
      <c r="H142" s="11"/>
      <c r="I142" s="11"/>
      <c r="J142" s="107"/>
      <c r="K142" s="107"/>
      <c r="L142" s="107"/>
      <c r="M142" s="107"/>
      <c r="N142" s="107"/>
      <c r="O142" s="107"/>
      <c r="P142" s="101"/>
      <c r="Q142" s="92"/>
      <c r="R142" s="29"/>
    </row>
    <row r="143" spans="1:18" s="24" customFormat="1" x14ac:dyDescent="0.25">
      <c r="A143" s="15" t="s">
        <v>55</v>
      </c>
      <c r="B143" s="49" t="s">
        <v>242</v>
      </c>
      <c r="C143" s="63" t="s">
        <v>208</v>
      </c>
      <c r="D143" s="142"/>
      <c r="E143" s="11"/>
      <c r="F143" s="11"/>
      <c r="G143" s="11"/>
      <c r="H143" s="11"/>
      <c r="I143" s="11"/>
      <c r="J143" s="107"/>
      <c r="K143" s="107"/>
      <c r="L143" s="107"/>
      <c r="M143" s="107"/>
      <c r="N143" s="107"/>
      <c r="O143" s="107"/>
      <c r="P143" s="101"/>
      <c r="Q143" s="92"/>
      <c r="R143" s="29"/>
    </row>
    <row r="144" spans="1:18" s="24" customFormat="1" x14ac:dyDescent="0.25">
      <c r="A144" s="15"/>
      <c r="B144" s="49" t="s">
        <v>243</v>
      </c>
      <c r="C144" s="63" t="s">
        <v>208</v>
      </c>
      <c r="D144" s="142"/>
      <c r="E144" s="11"/>
      <c r="F144" s="11"/>
      <c r="G144" s="11"/>
      <c r="H144" s="11"/>
      <c r="I144" s="11"/>
      <c r="J144" s="107"/>
      <c r="K144" s="107"/>
      <c r="L144" s="107"/>
      <c r="M144" s="107"/>
      <c r="N144" s="107"/>
      <c r="O144" s="107"/>
      <c r="P144" s="101"/>
      <c r="Q144" s="92"/>
      <c r="R144" s="29"/>
    </row>
    <row r="145" spans="1:18" s="24" customFormat="1" x14ac:dyDescent="0.25">
      <c r="A145" s="15"/>
      <c r="B145" s="49" t="s">
        <v>243</v>
      </c>
      <c r="C145" s="63" t="s">
        <v>208</v>
      </c>
      <c r="D145" s="142"/>
      <c r="E145" s="11"/>
      <c r="F145" s="11"/>
      <c r="G145" s="11"/>
      <c r="H145" s="11"/>
      <c r="I145" s="11"/>
      <c r="J145" s="107"/>
      <c r="K145" s="107"/>
      <c r="L145" s="107"/>
      <c r="M145" s="107"/>
      <c r="N145" s="107"/>
      <c r="O145" s="107"/>
      <c r="P145" s="101"/>
      <c r="Q145" s="92"/>
      <c r="R145" s="29"/>
    </row>
    <row r="146" spans="1:18" s="24" customFormat="1" x14ac:dyDescent="0.25">
      <c r="A146" s="15" t="s">
        <v>56</v>
      </c>
      <c r="B146" s="45" t="s">
        <v>162</v>
      </c>
      <c r="C146" s="63" t="s">
        <v>208</v>
      </c>
      <c r="D146" s="142"/>
      <c r="E146" s="11"/>
      <c r="F146" s="11"/>
      <c r="G146" s="11"/>
      <c r="H146" s="11"/>
      <c r="I146" s="11"/>
      <c r="J146" s="107"/>
      <c r="K146" s="107"/>
      <c r="L146" s="107"/>
      <c r="M146" s="107"/>
      <c r="N146" s="107"/>
      <c r="O146" s="107"/>
      <c r="P146" s="101"/>
      <c r="Q146" s="92"/>
      <c r="R146" s="29"/>
    </row>
    <row r="147" spans="1:18" s="24" customFormat="1" x14ac:dyDescent="0.25">
      <c r="A147" s="15" t="s">
        <v>163</v>
      </c>
      <c r="B147" s="45" t="s">
        <v>39</v>
      </c>
      <c r="C147" s="63" t="s">
        <v>208</v>
      </c>
      <c r="D147" s="142"/>
      <c r="E147" s="11"/>
      <c r="F147" s="11"/>
      <c r="G147" s="11"/>
      <c r="H147" s="11"/>
      <c r="I147" s="11"/>
      <c r="J147" s="107"/>
      <c r="K147" s="107"/>
      <c r="L147" s="107"/>
      <c r="M147" s="107"/>
      <c r="N147" s="107"/>
      <c r="O147" s="107"/>
      <c r="P147" s="101"/>
      <c r="Q147" s="92"/>
      <c r="R147" s="29"/>
    </row>
    <row r="148" spans="1:18" s="24" customFormat="1" x14ac:dyDescent="0.25">
      <c r="A148" s="15" t="s">
        <v>249</v>
      </c>
      <c r="B148" s="45" t="s">
        <v>250</v>
      </c>
      <c r="C148" s="63" t="s">
        <v>208</v>
      </c>
      <c r="D148" s="142"/>
      <c r="E148" s="11"/>
      <c r="F148" s="11"/>
      <c r="G148" s="11"/>
      <c r="H148" s="11"/>
      <c r="I148" s="11"/>
      <c r="J148" s="107"/>
      <c r="K148" s="107"/>
      <c r="L148" s="107"/>
      <c r="M148" s="107"/>
      <c r="N148" s="107"/>
      <c r="O148" s="107"/>
      <c r="P148" s="101"/>
      <c r="Q148" s="92"/>
      <c r="R148" s="29"/>
    </row>
    <row r="149" spans="1:18" s="7" customFormat="1" ht="25.5" x14ac:dyDescent="0.25">
      <c r="A149" s="16" t="s">
        <v>125</v>
      </c>
      <c r="B149" s="44" t="s">
        <v>164</v>
      </c>
      <c r="C149" s="64" t="s">
        <v>208</v>
      </c>
      <c r="D149" s="141"/>
      <c r="E149" s="11"/>
      <c r="F149" s="11"/>
      <c r="G149" s="11"/>
      <c r="H149" s="11"/>
      <c r="I149" s="11"/>
      <c r="J149" s="108"/>
      <c r="K149" s="108"/>
      <c r="L149" s="108"/>
      <c r="M149" s="108"/>
      <c r="N149" s="108"/>
      <c r="O149" s="108"/>
      <c r="P149" s="100"/>
      <c r="Q149" s="91"/>
      <c r="R149" s="30"/>
    </row>
    <row r="150" spans="1:18" s="7" customFormat="1" ht="25.5" x14ac:dyDescent="0.25">
      <c r="A150" s="15" t="s">
        <v>140</v>
      </c>
      <c r="B150" s="45" t="s">
        <v>142</v>
      </c>
      <c r="C150" s="63" t="s">
        <v>208</v>
      </c>
      <c r="D150" s="141"/>
      <c r="E150" s="11"/>
      <c r="F150" s="11"/>
      <c r="G150" s="11"/>
      <c r="H150" s="11"/>
      <c r="I150" s="11"/>
      <c r="J150" s="108"/>
      <c r="K150" s="108"/>
      <c r="L150" s="108"/>
      <c r="M150" s="108"/>
      <c r="N150" s="108"/>
      <c r="O150" s="108"/>
      <c r="P150" s="100"/>
      <c r="Q150" s="91"/>
      <c r="R150" s="30"/>
    </row>
    <row r="151" spans="1:18" s="7" customFormat="1" x14ac:dyDescent="0.25">
      <c r="A151" s="39" t="s">
        <v>263</v>
      </c>
      <c r="B151" s="45" t="s">
        <v>257</v>
      </c>
      <c r="C151" s="63" t="s">
        <v>208</v>
      </c>
      <c r="D151" s="141"/>
      <c r="E151" s="11"/>
      <c r="F151" s="11"/>
      <c r="G151" s="11"/>
      <c r="H151" s="11"/>
      <c r="I151" s="11"/>
      <c r="J151" s="108"/>
      <c r="K151" s="108"/>
      <c r="L151" s="108"/>
      <c r="M151" s="108"/>
      <c r="N151" s="108"/>
      <c r="O151" s="108"/>
      <c r="P151" s="100"/>
      <c r="Q151" s="91"/>
      <c r="R151" s="30"/>
    </row>
    <row r="152" spans="1:18" s="7" customFormat="1" x14ac:dyDescent="0.25">
      <c r="A152" s="39" t="s">
        <v>264</v>
      </c>
      <c r="B152" s="45" t="s">
        <v>258</v>
      </c>
      <c r="C152" s="63" t="s">
        <v>208</v>
      </c>
      <c r="D152" s="141"/>
      <c r="E152" s="11"/>
      <c r="F152" s="11"/>
      <c r="G152" s="11"/>
      <c r="H152" s="11"/>
      <c r="I152" s="11"/>
      <c r="J152" s="108"/>
      <c r="K152" s="108"/>
      <c r="L152" s="108"/>
      <c r="M152" s="108"/>
      <c r="N152" s="108"/>
      <c r="O152" s="108"/>
      <c r="P152" s="100"/>
      <c r="Q152" s="91"/>
      <c r="R152" s="30"/>
    </row>
    <row r="153" spans="1:18" s="7" customFormat="1" x14ac:dyDescent="0.25">
      <c r="A153" s="39" t="s">
        <v>265</v>
      </c>
      <c r="B153" s="45" t="s">
        <v>259</v>
      </c>
      <c r="C153" s="63" t="s">
        <v>208</v>
      </c>
      <c r="D153" s="141"/>
      <c r="E153" s="11"/>
      <c r="F153" s="11"/>
      <c r="G153" s="11"/>
      <c r="H153" s="11"/>
      <c r="I153" s="11"/>
      <c r="J153" s="108"/>
      <c r="K153" s="108"/>
      <c r="L153" s="108"/>
      <c r="M153" s="108"/>
      <c r="N153" s="108"/>
      <c r="O153" s="108"/>
      <c r="P153" s="100"/>
      <c r="Q153" s="91"/>
      <c r="R153" s="30"/>
    </row>
    <row r="154" spans="1:18" s="7" customFormat="1" x14ac:dyDescent="0.25">
      <c r="A154" s="15" t="s">
        <v>141</v>
      </c>
      <c r="B154" s="45" t="s">
        <v>143</v>
      </c>
      <c r="C154" s="63" t="s">
        <v>208</v>
      </c>
      <c r="D154" s="141"/>
      <c r="E154" s="11"/>
      <c r="F154" s="11"/>
      <c r="G154" s="11"/>
      <c r="H154" s="11"/>
      <c r="I154" s="11"/>
      <c r="J154" s="108"/>
      <c r="K154" s="108"/>
      <c r="L154" s="108"/>
      <c r="M154" s="108"/>
      <c r="N154" s="108"/>
      <c r="O154" s="108"/>
      <c r="P154" s="100"/>
      <c r="Q154" s="91"/>
      <c r="R154" s="30"/>
    </row>
    <row r="155" spans="1:18" s="7" customFormat="1" ht="25.5" x14ac:dyDescent="0.25">
      <c r="A155" s="15" t="s">
        <v>126</v>
      </c>
      <c r="B155" s="44" t="s">
        <v>165</v>
      </c>
      <c r="C155" s="64" t="s">
        <v>208</v>
      </c>
      <c r="D155" s="141"/>
      <c r="E155" s="11"/>
      <c r="F155" s="11"/>
      <c r="G155" s="11"/>
      <c r="H155" s="11"/>
      <c r="I155" s="11"/>
      <c r="J155" s="108"/>
      <c r="K155" s="108"/>
      <c r="L155" s="108"/>
      <c r="M155" s="108"/>
      <c r="N155" s="108"/>
      <c r="O155" s="108"/>
      <c r="P155" s="100"/>
      <c r="Q155" s="91"/>
      <c r="R155" s="30"/>
    </row>
    <row r="156" spans="1:18" s="7" customFormat="1" ht="25.5" x14ac:dyDescent="0.25">
      <c r="A156" s="15" t="s">
        <v>144</v>
      </c>
      <c r="B156" s="45" t="s">
        <v>146</v>
      </c>
      <c r="C156" s="63" t="s">
        <v>208</v>
      </c>
      <c r="D156" s="141"/>
      <c r="E156" s="11"/>
      <c r="F156" s="11"/>
      <c r="G156" s="11"/>
      <c r="H156" s="11"/>
      <c r="I156" s="11"/>
      <c r="J156" s="108"/>
      <c r="K156" s="108"/>
      <c r="L156" s="108"/>
      <c r="M156" s="108"/>
      <c r="N156" s="108"/>
      <c r="O156" s="108"/>
      <c r="P156" s="100"/>
      <c r="Q156" s="91"/>
      <c r="R156" s="30"/>
    </row>
    <row r="157" spans="1:18" s="7" customFormat="1" x14ac:dyDescent="0.25">
      <c r="A157" s="39" t="s">
        <v>266</v>
      </c>
      <c r="B157" s="45" t="s">
        <v>257</v>
      </c>
      <c r="C157" s="63" t="s">
        <v>208</v>
      </c>
      <c r="D157" s="141"/>
      <c r="E157" s="11"/>
      <c r="F157" s="11"/>
      <c r="G157" s="11"/>
      <c r="H157" s="11"/>
      <c r="I157" s="11"/>
      <c r="J157" s="108"/>
      <c r="K157" s="108"/>
      <c r="L157" s="108"/>
      <c r="M157" s="108"/>
      <c r="N157" s="108"/>
      <c r="O157" s="108"/>
      <c r="P157" s="100"/>
      <c r="Q157" s="91"/>
      <c r="R157" s="30"/>
    </row>
    <row r="158" spans="1:18" s="7" customFormat="1" x14ac:dyDescent="0.25">
      <c r="A158" s="39" t="s">
        <v>267</v>
      </c>
      <c r="B158" s="45" t="s">
        <v>258</v>
      </c>
      <c r="C158" s="63" t="s">
        <v>208</v>
      </c>
      <c r="D158" s="141"/>
      <c r="E158" s="11"/>
      <c r="F158" s="11"/>
      <c r="G158" s="11"/>
      <c r="H158" s="11"/>
      <c r="I158" s="11"/>
      <c r="J158" s="108"/>
      <c r="K158" s="108"/>
      <c r="L158" s="108"/>
      <c r="M158" s="108"/>
      <c r="N158" s="108"/>
      <c r="O158" s="108"/>
      <c r="P158" s="100"/>
      <c r="Q158" s="91"/>
      <c r="R158" s="30"/>
    </row>
    <row r="159" spans="1:18" s="7" customFormat="1" x14ac:dyDescent="0.25">
      <c r="A159" s="39" t="s">
        <v>268</v>
      </c>
      <c r="B159" s="45" t="s">
        <v>259</v>
      </c>
      <c r="C159" s="63" t="s">
        <v>208</v>
      </c>
      <c r="D159" s="141"/>
      <c r="E159" s="11"/>
      <c r="F159" s="11"/>
      <c r="G159" s="11"/>
      <c r="H159" s="11"/>
      <c r="I159" s="11"/>
      <c r="J159" s="108"/>
      <c r="K159" s="108"/>
      <c r="L159" s="108"/>
      <c r="M159" s="108"/>
      <c r="N159" s="108"/>
      <c r="O159" s="108"/>
      <c r="P159" s="100"/>
      <c r="Q159" s="91"/>
      <c r="R159" s="30"/>
    </row>
    <row r="160" spans="1:18" s="7" customFormat="1" x14ac:dyDescent="0.25">
      <c r="A160" s="15" t="s">
        <v>145</v>
      </c>
      <c r="B160" s="45" t="s">
        <v>143</v>
      </c>
      <c r="C160" s="63" t="s">
        <v>208</v>
      </c>
      <c r="D160" s="141"/>
      <c r="E160" s="11"/>
      <c r="F160" s="11"/>
      <c r="G160" s="11"/>
      <c r="H160" s="11"/>
      <c r="I160" s="11"/>
      <c r="J160" s="108"/>
      <c r="K160" s="108"/>
      <c r="L160" s="108"/>
      <c r="M160" s="108"/>
      <c r="N160" s="108"/>
      <c r="O160" s="108"/>
      <c r="P160" s="100"/>
      <c r="Q160" s="91"/>
      <c r="R160" s="30"/>
    </row>
    <row r="161" spans="1:18" s="24" customFormat="1" ht="30.75" customHeight="1" x14ac:dyDescent="0.25">
      <c r="A161" s="16" t="s">
        <v>127</v>
      </c>
      <c r="B161" s="44" t="s">
        <v>166</v>
      </c>
      <c r="C161" s="64" t="s">
        <v>208</v>
      </c>
      <c r="D161" s="142"/>
      <c r="E161" s="11"/>
      <c r="F161" s="11"/>
      <c r="G161" s="11"/>
      <c r="H161" s="11"/>
      <c r="I161" s="11"/>
      <c r="J161" s="107"/>
      <c r="K161" s="107"/>
      <c r="L161" s="107"/>
      <c r="M161" s="107"/>
      <c r="N161" s="107"/>
      <c r="O161" s="107"/>
      <c r="P161" s="101"/>
      <c r="Q161" s="92"/>
      <c r="R161" s="29"/>
    </row>
    <row r="162" spans="1:18" s="24" customFormat="1" x14ac:dyDescent="0.25">
      <c r="A162" s="16" t="s">
        <v>167</v>
      </c>
      <c r="B162" s="44" t="s">
        <v>223</v>
      </c>
      <c r="C162" s="64" t="s">
        <v>208</v>
      </c>
      <c r="D162" s="142"/>
      <c r="E162" s="11"/>
      <c r="F162" s="11"/>
      <c r="G162" s="11"/>
      <c r="H162" s="11"/>
      <c r="I162" s="11"/>
      <c r="J162" s="107"/>
      <c r="K162" s="107"/>
      <c r="L162" s="107"/>
      <c r="M162" s="107"/>
      <c r="N162" s="107"/>
      <c r="O162" s="107"/>
      <c r="P162" s="101"/>
      <c r="Q162" s="92"/>
      <c r="R162" s="29"/>
    </row>
    <row r="163" spans="1:18" s="24" customFormat="1" x14ac:dyDescent="0.25">
      <c r="A163" s="16" t="s">
        <v>168</v>
      </c>
      <c r="B163" s="44" t="s">
        <v>225</v>
      </c>
      <c r="C163" s="64" t="s">
        <v>208</v>
      </c>
      <c r="D163" s="142"/>
      <c r="E163" s="11"/>
      <c r="F163" s="11"/>
      <c r="G163" s="11"/>
      <c r="H163" s="11"/>
      <c r="I163" s="11"/>
      <c r="J163" s="107"/>
      <c r="K163" s="107"/>
      <c r="L163" s="107"/>
      <c r="M163" s="107"/>
      <c r="N163" s="107"/>
      <c r="O163" s="107"/>
      <c r="P163" s="101"/>
      <c r="Q163" s="92"/>
      <c r="R163" s="29"/>
    </row>
    <row r="164" spans="1:18" s="24" customFormat="1" x14ac:dyDescent="0.25">
      <c r="A164" s="16" t="s">
        <v>169</v>
      </c>
      <c r="B164" s="44" t="s">
        <v>18</v>
      </c>
      <c r="C164" s="64" t="s">
        <v>208</v>
      </c>
      <c r="D164" s="142"/>
      <c r="E164" s="11"/>
      <c r="F164" s="11"/>
      <c r="G164" s="11"/>
      <c r="H164" s="11"/>
      <c r="I164" s="11"/>
      <c r="J164" s="107"/>
      <c r="K164" s="107"/>
      <c r="L164" s="107"/>
      <c r="M164" s="107"/>
      <c r="N164" s="107"/>
      <c r="O164" s="107"/>
      <c r="P164" s="101"/>
      <c r="Q164" s="92"/>
      <c r="R164" s="29"/>
    </row>
    <row r="165" spans="1:18" s="24" customFormat="1" ht="16.5" thickBot="1" x14ac:dyDescent="0.3">
      <c r="A165" s="42" t="s">
        <v>224</v>
      </c>
      <c r="B165" s="68" t="s">
        <v>19</v>
      </c>
      <c r="C165" s="69" t="s">
        <v>208</v>
      </c>
      <c r="D165" s="145"/>
      <c r="E165" s="70"/>
      <c r="F165" s="70"/>
      <c r="G165" s="70"/>
      <c r="H165" s="70"/>
      <c r="I165" s="70"/>
      <c r="J165" s="107"/>
      <c r="K165" s="107"/>
      <c r="L165" s="107"/>
      <c r="M165" s="107"/>
      <c r="N165" s="107"/>
      <c r="O165" s="107"/>
      <c r="P165" s="104"/>
      <c r="Q165" s="95"/>
      <c r="R165" s="37"/>
    </row>
    <row r="166" spans="1:18" s="7" customFormat="1" ht="16.5" thickBot="1" x14ac:dyDescent="0.3">
      <c r="A166" s="72"/>
      <c r="B166" s="73" t="s">
        <v>12</v>
      </c>
      <c r="C166" s="74"/>
      <c r="D166" s="146"/>
      <c r="E166" s="75"/>
      <c r="F166" s="75"/>
      <c r="G166" s="75"/>
      <c r="H166" s="75"/>
      <c r="I166" s="75"/>
      <c r="J166" s="108"/>
      <c r="K166" s="108"/>
      <c r="L166" s="108"/>
      <c r="M166" s="108"/>
      <c r="N166" s="108"/>
      <c r="O166" s="108"/>
      <c r="P166" s="105"/>
      <c r="Q166" s="96"/>
      <c r="R166" s="76"/>
    </row>
    <row r="167" spans="1:18" s="24" customFormat="1" x14ac:dyDescent="0.25">
      <c r="A167" s="54">
        <v>1</v>
      </c>
      <c r="B167" s="55" t="s">
        <v>13</v>
      </c>
      <c r="C167" s="62" t="s">
        <v>208</v>
      </c>
      <c r="D167" s="140"/>
      <c r="E167" s="71"/>
      <c r="F167" s="71"/>
      <c r="G167" s="71"/>
      <c r="H167" s="71"/>
      <c r="I167" s="71"/>
      <c r="J167" s="107"/>
      <c r="K167" s="107"/>
      <c r="L167" s="107"/>
      <c r="M167" s="107"/>
      <c r="N167" s="107"/>
      <c r="O167" s="107"/>
      <c r="P167" s="99"/>
      <c r="Q167" s="90"/>
      <c r="R167" s="57"/>
    </row>
    <row r="168" spans="1:18" s="7" customFormat="1" x14ac:dyDescent="0.25">
      <c r="A168" s="16" t="s">
        <v>47</v>
      </c>
      <c r="B168" s="44" t="s">
        <v>170</v>
      </c>
      <c r="C168" s="64" t="s">
        <v>208</v>
      </c>
      <c r="D168" s="141"/>
      <c r="E168" s="12"/>
      <c r="F168" s="12"/>
      <c r="G168" s="12"/>
      <c r="H168" s="12"/>
      <c r="I168" s="12"/>
      <c r="J168" s="108"/>
      <c r="K168" s="108"/>
      <c r="L168" s="108"/>
      <c r="M168" s="108"/>
      <c r="N168" s="108"/>
      <c r="O168" s="108"/>
      <c r="P168" s="100"/>
      <c r="Q168" s="91"/>
      <c r="R168" s="30"/>
    </row>
    <row r="169" spans="1:18" s="7" customFormat="1" x14ac:dyDescent="0.25">
      <c r="A169" s="16" t="s">
        <v>50</v>
      </c>
      <c r="B169" s="44" t="s">
        <v>171</v>
      </c>
      <c r="C169" s="64" t="s">
        <v>208</v>
      </c>
      <c r="D169" s="141"/>
      <c r="E169" s="12"/>
      <c r="F169" s="12"/>
      <c r="G169" s="12"/>
      <c r="H169" s="12"/>
      <c r="I169" s="12"/>
      <c r="J169" s="108"/>
      <c r="K169" s="108"/>
      <c r="L169" s="108"/>
      <c r="M169" s="108"/>
      <c r="N169" s="108"/>
      <c r="O169" s="108"/>
      <c r="P169" s="100"/>
      <c r="Q169" s="91"/>
      <c r="R169" s="30"/>
    </row>
    <row r="170" spans="1:18" s="7" customFormat="1" x14ac:dyDescent="0.25">
      <c r="A170" s="16" t="s">
        <v>51</v>
      </c>
      <c r="B170" s="44" t="s">
        <v>172</v>
      </c>
      <c r="C170" s="64" t="s">
        <v>208</v>
      </c>
      <c r="D170" s="141"/>
      <c r="E170" s="12"/>
      <c r="F170" s="12"/>
      <c r="G170" s="12"/>
      <c r="H170" s="12"/>
      <c r="I170" s="12"/>
      <c r="J170" s="108"/>
      <c r="K170" s="108"/>
      <c r="L170" s="108"/>
      <c r="M170" s="108"/>
      <c r="N170" s="108"/>
      <c r="O170" s="108"/>
      <c r="P170" s="100"/>
      <c r="Q170" s="91"/>
      <c r="R170" s="30"/>
    </row>
    <row r="171" spans="1:18" s="7" customFormat="1" x14ac:dyDescent="0.25">
      <c r="A171" s="15" t="s">
        <v>149</v>
      </c>
      <c r="B171" s="45" t="s">
        <v>173</v>
      </c>
      <c r="C171" s="63" t="s">
        <v>208</v>
      </c>
      <c r="D171" s="141"/>
      <c r="E171" s="12"/>
      <c r="F171" s="12"/>
      <c r="G171" s="12"/>
      <c r="H171" s="12"/>
      <c r="I171" s="12"/>
      <c r="J171" s="108"/>
      <c r="K171" s="108"/>
      <c r="L171" s="108"/>
      <c r="M171" s="108"/>
      <c r="N171" s="108"/>
      <c r="O171" s="108"/>
      <c r="P171" s="100"/>
      <c r="Q171" s="91"/>
      <c r="R171" s="30"/>
    </row>
    <row r="172" spans="1:18" s="7" customFormat="1" x14ac:dyDescent="0.25">
      <c r="A172" s="15" t="s">
        <v>152</v>
      </c>
      <c r="B172" s="45" t="s">
        <v>174</v>
      </c>
      <c r="C172" s="63" t="s">
        <v>208</v>
      </c>
      <c r="D172" s="141"/>
      <c r="E172" s="12"/>
      <c r="F172" s="12"/>
      <c r="G172" s="12"/>
      <c r="H172" s="12"/>
      <c r="I172" s="12"/>
      <c r="J172" s="108"/>
      <c r="K172" s="108"/>
      <c r="L172" s="108"/>
      <c r="M172" s="108"/>
      <c r="N172" s="108"/>
      <c r="O172" s="108"/>
      <c r="P172" s="100"/>
      <c r="Q172" s="91"/>
      <c r="R172" s="30"/>
    </row>
    <row r="173" spans="1:18" s="7" customFormat="1" x14ac:dyDescent="0.25">
      <c r="A173" s="15" t="s">
        <v>153</v>
      </c>
      <c r="B173" s="45" t="s">
        <v>175</v>
      </c>
      <c r="C173" s="63" t="s">
        <v>208</v>
      </c>
      <c r="D173" s="141"/>
      <c r="E173" s="12"/>
      <c r="F173" s="12"/>
      <c r="G173" s="12"/>
      <c r="H173" s="12"/>
      <c r="I173" s="12"/>
      <c r="J173" s="108"/>
      <c r="K173" s="108"/>
      <c r="L173" s="108"/>
      <c r="M173" s="108"/>
      <c r="N173" s="108"/>
      <c r="O173" s="108"/>
      <c r="P173" s="100"/>
      <c r="Q173" s="91"/>
      <c r="R173" s="30"/>
    </row>
    <row r="174" spans="1:18" s="7" customFormat="1" x14ac:dyDescent="0.25">
      <c r="A174" s="16" t="s">
        <v>52</v>
      </c>
      <c r="B174" s="44" t="s">
        <v>161</v>
      </c>
      <c r="C174" s="64" t="s">
        <v>208</v>
      </c>
      <c r="D174" s="141"/>
      <c r="E174" s="12"/>
      <c r="F174" s="12"/>
      <c r="G174" s="12"/>
      <c r="H174" s="12"/>
      <c r="I174" s="12"/>
      <c r="J174" s="108"/>
      <c r="K174" s="108"/>
      <c r="L174" s="108"/>
      <c r="M174" s="108"/>
      <c r="N174" s="108"/>
      <c r="O174" s="108"/>
      <c r="P174" s="100"/>
      <c r="Q174" s="91"/>
      <c r="R174" s="30"/>
    </row>
    <row r="175" spans="1:18" s="7" customFormat="1" x14ac:dyDescent="0.25">
      <c r="A175" s="16" t="s">
        <v>53</v>
      </c>
      <c r="B175" s="44" t="s">
        <v>176</v>
      </c>
      <c r="C175" s="64"/>
      <c r="D175" s="141"/>
      <c r="E175" s="12"/>
      <c r="F175" s="12"/>
      <c r="G175" s="12"/>
      <c r="H175" s="12"/>
      <c r="I175" s="12"/>
      <c r="J175" s="108"/>
      <c r="K175" s="108"/>
      <c r="L175" s="108"/>
      <c r="M175" s="108"/>
      <c r="N175" s="108"/>
      <c r="O175" s="108"/>
      <c r="P175" s="100"/>
      <c r="Q175" s="91"/>
      <c r="R175" s="30"/>
    </row>
    <row r="176" spans="1:18" s="24" customFormat="1" x14ac:dyDescent="0.25">
      <c r="A176" s="16" t="s">
        <v>125</v>
      </c>
      <c r="B176" s="44" t="s">
        <v>177</v>
      </c>
      <c r="C176" s="64" t="s">
        <v>208</v>
      </c>
      <c r="D176" s="142"/>
      <c r="E176" s="25"/>
      <c r="F176" s="25"/>
      <c r="G176" s="25"/>
      <c r="H176" s="25"/>
      <c r="I176" s="25"/>
      <c r="J176" s="107"/>
      <c r="K176" s="107"/>
      <c r="L176" s="107"/>
      <c r="M176" s="107"/>
      <c r="N176" s="107"/>
      <c r="O176" s="107"/>
      <c r="P176" s="101"/>
      <c r="Q176" s="92"/>
      <c r="R176" s="29"/>
    </row>
    <row r="177" spans="1:18" s="7" customFormat="1" ht="25.5" x14ac:dyDescent="0.25">
      <c r="A177" s="15" t="s">
        <v>140</v>
      </c>
      <c r="B177" s="45" t="s">
        <v>178</v>
      </c>
      <c r="C177" s="63" t="s">
        <v>208</v>
      </c>
      <c r="D177" s="141"/>
      <c r="E177" s="12"/>
      <c r="F177" s="12"/>
      <c r="G177" s="12"/>
      <c r="H177" s="12"/>
      <c r="I177" s="12"/>
      <c r="J177" s="108"/>
      <c r="K177" s="108"/>
      <c r="L177" s="108"/>
      <c r="M177" s="108"/>
      <c r="N177" s="108"/>
      <c r="O177" s="108"/>
      <c r="P177" s="100"/>
      <c r="Q177" s="91"/>
      <c r="R177" s="30"/>
    </row>
    <row r="178" spans="1:18" s="7" customFormat="1" x14ac:dyDescent="0.25">
      <c r="A178" s="39" t="s">
        <v>263</v>
      </c>
      <c r="B178" s="45" t="s">
        <v>257</v>
      </c>
      <c r="C178" s="63" t="s">
        <v>208</v>
      </c>
      <c r="D178" s="141"/>
      <c r="E178" s="12"/>
      <c r="F178" s="12"/>
      <c r="G178" s="12"/>
      <c r="H178" s="12"/>
      <c r="I178" s="12"/>
      <c r="J178" s="108"/>
      <c r="K178" s="108"/>
      <c r="L178" s="108"/>
      <c r="M178" s="108"/>
      <c r="N178" s="108"/>
      <c r="O178" s="108"/>
      <c r="P178" s="100"/>
      <c r="Q178" s="91"/>
      <c r="R178" s="30"/>
    </row>
    <row r="179" spans="1:18" s="7" customFormat="1" x14ac:dyDescent="0.25">
      <c r="A179" s="39" t="s">
        <v>264</v>
      </c>
      <c r="B179" s="45" t="s">
        <v>258</v>
      </c>
      <c r="C179" s="63" t="s">
        <v>208</v>
      </c>
      <c r="D179" s="141"/>
      <c r="E179" s="12"/>
      <c r="F179" s="12"/>
      <c r="G179" s="12"/>
      <c r="H179" s="12"/>
      <c r="I179" s="12"/>
      <c r="J179" s="108"/>
      <c r="K179" s="108"/>
      <c r="L179" s="108"/>
      <c r="M179" s="108"/>
      <c r="N179" s="108"/>
      <c r="O179" s="108"/>
      <c r="P179" s="100"/>
      <c r="Q179" s="91"/>
      <c r="R179" s="30"/>
    </row>
    <row r="180" spans="1:18" s="7" customFormat="1" x14ac:dyDescent="0.25">
      <c r="A180" s="39" t="s">
        <v>265</v>
      </c>
      <c r="B180" s="45" t="s">
        <v>259</v>
      </c>
      <c r="C180" s="63" t="s">
        <v>208</v>
      </c>
      <c r="D180" s="141"/>
      <c r="E180" s="12"/>
      <c r="F180" s="12"/>
      <c r="G180" s="12"/>
      <c r="H180" s="12"/>
      <c r="I180" s="12"/>
      <c r="J180" s="108"/>
      <c r="K180" s="108"/>
      <c r="L180" s="108"/>
      <c r="M180" s="108"/>
      <c r="N180" s="108"/>
      <c r="O180" s="108"/>
      <c r="P180" s="100"/>
      <c r="Q180" s="91"/>
      <c r="R180" s="30"/>
    </row>
    <row r="181" spans="1:18" s="7" customFormat="1" x14ac:dyDescent="0.25">
      <c r="A181" s="15"/>
      <c r="B181" s="49" t="s">
        <v>180</v>
      </c>
      <c r="C181" s="63" t="s">
        <v>208</v>
      </c>
      <c r="D181" s="141"/>
      <c r="E181" s="12"/>
      <c r="F181" s="12"/>
      <c r="G181" s="12"/>
      <c r="H181" s="12"/>
      <c r="I181" s="12"/>
      <c r="J181" s="108"/>
      <c r="K181" s="108"/>
      <c r="L181" s="108"/>
      <c r="M181" s="108"/>
      <c r="N181" s="108"/>
      <c r="O181" s="108"/>
      <c r="P181" s="100"/>
      <c r="Q181" s="91"/>
      <c r="R181" s="30"/>
    </row>
    <row r="182" spans="1:18" s="7" customFormat="1" x14ac:dyDescent="0.25">
      <c r="A182" s="15" t="s">
        <v>141</v>
      </c>
      <c r="B182" s="45" t="s">
        <v>179</v>
      </c>
      <c r="C182" s="63" t="s">
        <v>208</v>
      </c>
      <c r="D182" s="141"/>
      <c r="E182" s="12"/>
      <c r="F182" s="12"/>
      <c r="G182" s="12"/>
      <c r="H182" s="12"/>
      <c r="I182" s="12"/>
      <c r="J182" s="108"/>
      <c r="K182" s="108"/>
      <c r="L182" s="108"/>
      <c r="M182" s="108"/>
      <c r="N182" s="108"/>
      <c r="O182" s="108"/>
      <c r="P182" s="100"/>
      <c r="Q182" s="91"/>
      <c r="R182" s="30"/>
    </row>
    <row r="183" spans="1:18" s="7" customFormat="1" x14ac:dyDescent="0.25">
      <c r="A183" s="15"/>
      <c r="B183" s="49" t="s">
        <v>180</v>
      </c>
      <c r="C183" s="63" t="s">
        <v>208</v>
      </c>
      <c r="D183" s="141"/>
      <c r="E183" s="12"/>
      <c r="F183" s="12"/>
      <c r="G183" s="12"/>
      <c r="H183" s="12"/>
      <c r="I183" s="12"/>
      <c r="J183" s="108"/>
      <c r="K183" s="108"/>
      <c r="L183" s="108"/>
      <c r="M183" s="108"/>
      <c r="N183" s="108"/>
      <c r="O183" s="108"/>
      <c r="P183" s="100"/>
      <c r="Q183" s="91"/>
      <c r="R183" s="30"/>
    </row>
    <row r="184" spans="1:18" s="24" customFormat="1" x14ac:dyDescent="0.25">
      <c r="A184" s="16" t="s">
        <v>126</v>
      </c>
      <c r="B184" s="44" t="s">
        <v>181</v>
      </c>
      <c r="C184" s="64" t="s">
        <v>208</v>
      </c>
      <c r="D184" s="142"/>
      <c r="E184" s="25"/>
      <c r="F184" s="25"/>
      <c r="G184" s="25"/>
      <c r="H184" s="25"/>
      <c r="I184" s="25"/>
      <c r="J184" s="107"/>
      <c r="K184" s="107"/>
      <c r="L184" s="107"/>
      <c r="M184" s="107"/>
      <c r="N184" s="107"/>
      <c r="O184" s="107"/>
      <c r="P184" s="101"/>
      <c r="Q184" s="92"/>
      <c r="R184" s="29"/>
    </row>
    <row r="185" spans="1:18" s="24" customFormat="1" x14ac:dyDescent="0.25">
      <c r="A185" s="15" t="s">
        <v>144</v>
      </c>
      <c r="B185" s="45" t="s">
        <v>182</v>
      </c>
      <c r="C185" s="63" t="s">
        <v>208</v>
      </c>
      <c r="D185" s="142"/>
      <c r="E185" s="25"/>
      <c r="F185" s="25"/>
      <c r="G185" s="25"/>
      <c r="H185" s="25"/>
      <c r="I185" s="25"/>
      <c r="J185" s="107"/>
      <c r="K185" s="107"/>
      <c r="L185" s="107"/>
      <c r="M185" s="107"/>
      <c r="N185" s="107"/>
      <c r="O185" s="107"/>
      <c r="P185" s="101"/>
      <c r="Q185" s="92"/>
      <c r="R185" s="29"/>
    </row>
    <row r="186" spans="1:18" s="24" customFormat="1" x14ac:dyDescent="0.25">
      <c r="A186" s="15"/>
      <c r="B186" s="49" t="s">
        <v>180</v>
      </c>
      <c r="C186" s="63" t="s">
        <v>208</v>
      </c>
      <c r="D186" s="142"/>
      <c r="E186" s="25"/>
      <c r="F186" s="25"/>
      <c r="G186" s="25"/>
      <c r="H186" s="25"/>
      <c r="I186" s="25"/>
      <c r="J186" s="107"/>
      <c r="K186" s="107"/>
      <c r="L186" s="107"/>
      <c r="M186" s="107"/>
      <c r="N186" s="107"/>
      <c r="O186" s="107"/>
      <c r="P186" s="101"/>
      <c r="Q186" s="92"/>
      <c r="R186" s="29"/>
    </row>
    <row r="187" spans="1:18" s="24" customFormat="1" x14ac:dyDescent="0.25">
      <c r="A187" s="15" t="s">
        <v>145</v>
      </c>
      <c r="B187" s="45" t="s">
        <v>183</v>
      </c>
      <c r="C187" s="63" t="s">
        <v>208</v>
      </c>
      <c r="D187" s="142"/>
      <c r="E187" s="25"/>
      <c r="F187" s="25"/>
      <c r="G187" s="25"/>
      <c r="H187" s="25"/>
      <c r="I187" s="25"/>
      <c r="J187" s="107"/>
      <c r="K187" s="107"/>
      <c r="L187" s="107"/>
      <c r="M187" s="107"/>
      <c r="N187" s="107"/>
      <c r="O187" s="107"/>
      <c r="P187" s="101"/>
      <c r="Q187" s="92"/>
      <c r="R187" s="29"/>
    </row>
    <row r="188" spans="1:18" s="24" customFormat="1" x14ac:dyDescent="0.25">
      <c r="A188" s="15"/>
      <c r="B188" s="45" t="s">
        <v>184</v>
      </c>
      <c r="C188" s="63" t="s">
        <v>208</v>
      </c>
      <c r="D188" s="142"/>
      <c r="E188" s="25"/>
      <c r="F188" s="25"/>
      <c r="G188" s="25"/>
      <c r="H188" s="25"/>
      <c r="I188" s="25"/>
      <c r="J188" s="107"/>
      <c r="K188" s="107"/>
      <c r="L188" s="107"/>
      <c r="M188" s="107"/>
      <c r="N188" s="107"/>
      <c r="O188" s="107"/>
      <c r="P188" s="101"/>
      <c r="Q188" s="92"/>
      <c r="R188" s="29"/>
    </row>
    <row r="189" spans="1:18" s="24" customFormat="1" x14ac:dyDescent="0.25">
      <c r="A189" s="15"/>
      <c r="B189" s="49" t="s">
        <v>180</v>
      </c>
      <c r="C189" s="63" t="s">
        <v>208</v>
      </c>
      <c r="D189" s="142"/>
      <c r="E189" s="25"/>
      <c r="F189" s="25"/>
      <c r="G189" s="25"/>
      <c r="H189" s="25"/>
      <c r="I189" s="25"/>
      <c r="J189" s="107"/>
      <c r="K189" s="107"/>
      <c r="L189" s="107"/>
      <c r="M189" s="107"/>
      <c r="N189" s="107"/>
      <c r="O189" s="107"/>
      <c r="P189" s="101"/>
      <c r="Q189" s="92"/>
      <c r="R189" s="29"/>
    </row>
    <row r="190" spans="1:18" s="24" customFormat="1" x14ac:dyDescent="0.25">
      <c r="A190" s="15"/>
      <c r="B190" s="45" t="s">
        <v>185</v>
      </c>
      <c r="C190" s="63" t="s">
        <v>208</v>
      </c>
      <c r="D190" s="142"/>
      <c r="E190" s="25"/>
      <c r="F190" s="25"/>
      <c r="G190" s="25"/>
      <c r="H190" s="25"/>
      <c r="I190" s="25"/>
      <c r="J190" s="107"/>
      <c r="K190" s="107"/>
      <c r="L190" s="107"/>
      <c r="M190" s="107"/>
      <c r="N190" s="107"/>
      <c r="O190" s="107"/>
      <c r="P190" s="101"/>
      <c r="Q190" s="92"/>
      <c r="R190" s="29"/>
    </row>
    <row r="191" spans="1:18" s="24" customFormat="1" x14ac:dyDescent="0.25">
      <c r="A191" s="15"/>
      <c r="B191" s="49" t="s">
        <v>180</v>
      </c>
      <c r="C191" s="63" t="s">
        <v>208</v>
      </c>
      <c r="D191" s="142"/>
      <c r="E191" s="25"/>
      <c r="F191" s="25"/>
      <c r="G191" s="25"/>
      <c r="H191" s="25"/>
      <c r="I191" s="25"/>
      <c r="J191" s="107"/>
      <c r="K191" s="107"/>
      <c r="L191" s="107"/>
      <c r="M191" s="107"/>
      <c r="N191" s="107"/>
      <c r="O191" s="107"/>
      <c r="P191" s="101"/>
      <c r="Q191" s="92"/>
      <c r="R191" s="29"/>
    </row>
    <row r="192" spans="1:18" s="24" customFormat="1" x14ac:dyDescent="0.25">
      <c r="A192" s="15" t="s">
        <v>199</v>
      </c>
      <c r="B192" s="45" t="s">
        <v>186</v>
      </c>
      <c r="C192" s="63" t="s">
        <v>208</v>
      </c>
      <c r="D192" s="142"/>
      <c r="E192" s="25"/>
      <c r="F192" s="25"/>
      <c r="G192" s="25"/>
      <c r="H192" s="25"/>
      <c r="I192" s="25"/>
      <c r="J192" s="107"/>
      <c r="K192" s="107"/>
      <c r="L192" s="107"/>
      <c r="M192" s="107"/>
      <c r="N192" s="107"/>
      <c r="O192" s="107"/>
      <c r="P192" s="101"/>
      <c r="Q192" s="92"/>
      <c r="R192" s="29"/>
    </row>
    <row r="193" spans="1:18" s="24" customFormat="1" x14ac:dyDescent="0.25">
      <c r="A193" s="15"/>
      <c r="B193" s="49" t="s">
        <v>180</v>
      </c>
      <c r="C193" s="63" t="s">
        <v>208</v>
      </c>
      <c r="D193" s="142"/>
      <c r="E193" s="25"/>
      <c r="F193" s="25"/>
      <c r="G193" s="25"/>
      <c r="H193" s="25"/>
      <c r="I193" s="25"/>
      <c r="J193" s="107"/>
      <c r="K193" s="107"/>
      <c r="L193" s="107"/>
      <c r="M193" s="107"/>
      <c r="N193" s="107"/>
      <c r="O193" s="107"/>
      <c r="P193" s="101"/>
      <c r="Q193" s="92"/>
      <c r="R193" s="29"/>
    </row>
    <row r="194" spans="1:18" s="24" customFormat="1" x14ac:dyDescent="0.25">
      <c r="A194" s="15" t="s">
        <v>200</v>
      </c>
      <c r="B194" s="45" t="s">
        <v>187</v>
      </c>
      <c r="C194" s="63" t="s">
        <v>208</v>
      </c>
      <c r="D194" s="142"/>
      <c r="E194" s="25"/>
      <c r="F194" s="25"/>
      <c r="G194" s="25"/>
      <c r="H194" s="25"/>
      <c r="I194" s="25"/>
      <c r="J194" s="107"/>
      <c r="K194" s="107"/>
      <c r="L194" s="107"/>
      <c r="M194" s="107"/>
      <c r="N194" s="107"/>
      <c r="O194" s="107"/>
      <c r="P194" s="101"/>
      <c r="Q194" s="92"/>
      <c r="R194" s="29"/>
    </row>
    <row r="195" spans="1:18" s="24" customFormat="1" x14ac:dyDescent="0.25">
      <c r="A195" s="15"/>
      <c r="B195" s="49" t="s">
        <v>180</v>
      </c>
      <c r="C195" s="63" t="s">
        <v>208</v>
      </c>
      <c r="D195" s="142"/>
      <c r="E195" s="25"/>
      <c r="F195" s="25"/>
      <c r="G195" s="25"/>
      <c r="H195" s="25"/>
      <c r="I195" s="25"/>
      <c r="J195" s="107"/>
      <c r="K195" s="107"/>
      <c r="L195" s="107"/>
      <c r="M195" s="107"/>
      <c r="N195" s="107"/>
      <c r="O195" s="107"/>
      <c r="P195" s="101"/>
      <c r="Q195" s="92"/>
      <c r="R195" s="29"/>
    </row>
    <row r="196" spans="1:18" s="24" customFormat="1" x14ac:dyDescent="0.25">
      <c r="A196" s="15" t="s">
        <v>201</v>
      </c>
      <c r="B196" s="45" t="s">
        <v>188</v>
      </c>
      <c r="C196" s="63" t="s">
        <v>208</v>
      </c>
      <c r="D196" s="142"/>
      <c r="E196" s="25"/>
      <c r="F196" s="25"/>
      <c r="G196" s="25"/>
      <c r="H196" s="25"/>
      <c r="I196" s="25"/>
      <c r="J196" s="107"/>
      <c r="K196" s="107"/>
      <c r="L196" s="107"/>
      <c r="M196" s="107"/>
      <c r="N196" s="107"/>
      <c r="O196" s="107"/>
      <c r="P196" s="101"/>
      <c r="Q196" s="92"/>
      <c r="R196" s="29"/>
    </row>
    <row r="197" spans="1:18" s="24" customFormat="1" x14ac:dyDescent="0.25">
      <c r="A197" s="15"/>
      <c r="B197" s="49" t="s">
        <v>180</v>
      </c>
      <c r="C197" s="63" t="s">
        <v>208</v>
      </c>
      <c r="D197" s="142"/>
      <c r="E197" s="25"/>
      <c r="F197" s="25"/>
      <c r="G197" s="25"/>
      <c r="H197" s="25"/>
      <c r="I197" s="25"/>
      <c r="J197" s="107"/>
      <c r="K197" s="107"/>
      <c r="L197" s="107"/>
      <c r="M197" s="107"/>
      <c r="N197" s="107"/>
      <c r="O197" s="107"/>
      <c r="P197" s="101"/>
      <c r="Q197" s="92"/>
      <c r="R197" s="29"/>
    </row>
    <row r="198" spans="1:18" s="24" customFormat="1" x14ac:dyDescent="0.25">
      <c r="A198" s="15" t="s">
        <v>202</v>
      </c>
      <c r="B198" s="45" t="s">
        <v>189</v>
      </c>
      <c r="C198" s="63" t="s">
        <v>208</v>
      </c>
      <c r="D198" s="142"/>
      <c r="E198" s="25"/>
      <c r="F198" s="25"/>
      <c r="G198" s="25"/>
      <c r="H198" s="25"/>
      <c r="I198" s="25"/>
      <c r="J198" s="107"/>
      <c r="K198" s="107"/>
      <c r="L198" s="107"/>
      <c r="M198" s="107"/>
      <c r="N198" s="107"/>
      <c r="O198" s="107"/>
      <c r="P198" s="101"/>
      <c r="Q198" s="92"/>
      <c r="R198" s="29"/>
    </row>
    <row r="199" spans="1:18" s="24" customFormat="1" x14ac:dyDescent="0.25">
      <c r="A199" s="15"/>
      <c r="B199" s="49" t="s">
        <v>180</v>
      </c>
      <c r="C199" s="63" t="s">
        <v>208</v>
      </c>
      <c r="D199" s="142"/>
      <c r="E199" s="25"/>
      <c r="F199" s="25"/>
      <c r="G199" s="25"/>
      <c r="H199" s="25"/>
      <c r="I199" s="25"/>
      <c r="J199" s="107"/>
      <c r="K199" s="107"/>
      <c r="L199" s="107"/>
      <c r="M199" s="107"/>
      <c r="N199" s="107"/>
      <c r="O199" s="107"/>
      <c r="P199" s="101"/>
      <c r="Q199" s="92"/>
      <c r="R199" s="29"/>
    </row>
    <row r="200" spans="1:18" s="24" customFormat="1" x14ac:dyDescent="0.25">
      <c r="A200" s="15" t="s">
        <v>203</v>
      </c>
      <c r="B200" s="45" t="s">
        <v>190</v>
      </c>
      <c r="C200" s="63" t="s">
        <v>208</v>
      </c>
      <c r="D200" s="142"/>
      <c r="E200" s="25"/>
      <c r="F200" s="25"/>
      <c r="G200" s="25"/>
      <c r="H200" s="25"/>
      <c r="I200" s="25"/>
      <c r="J200" s="107"/>
      <c r="K200" s="107"/>
      <c r="L200" s="107"/>
      <c r="M200" s="107"/>
      <c r="N200" s="107"/>
      <c r="O200" s="107"/>
      <c r="P200" s="101"/>
      <c r="Q200" s="92"/>
      <c r="R200" s="29"/>
    </row>
    <row r="201" spans="1:18" s="24" customFormat="1" x14ac:dyDescent="0.25">
      <c r="A201" s="15"/>
      <c r="B201" s="49" t="s">
        <v>180</v>
      </c>
      <c r="C201" s="63" t="s">
        <v>208</v>
      </c>
      <c r="D201" s="142"/>
      <c r="E201" s="25"/>
      <c r="F201" s="25"/>
      <c r="G201" s="25"/>
      <c r="H201" s="25"/>
      <c r="I201" s="25"/>
      <c r="J201" s="107"/>
      <c r="K201" s="107"/>
      <c r="L201" s="107"/>
      <c r="M201" s="107"/>
      <c r="N201" s="107"/>
      <c r="O201" s="107"/>
      <c r="P201" s="101"/>
      <c r="Q201" s="92"/>
      <c r="R201" s="29"/>
    </row>
    <row r="202" spans="1:18" s="24" customFormat="1" x14ac:dyDescent="0.25">
      <c r="A202" s="15" t="s">
        <v>204</v>
      </c>
      <c r="B202" s="45" t="s">
        <v>191</v>
      </c>
      <c r="C202" s="63" t="s">
        <v>208</v>
      </c>
      <c r="D202" s="142"/>
      <c r="E202" s="25"/>
      <c r="F202" s="25"/>
      <c r="G202" s="25"/>
      <c r="H202" s="25"/>
      <c r="I202" s="25"/>
      <c r="J202" s="107"/>
      <c r="K202" s="107"/>
      <c r="L202" s="107"/>
      <c r="M202" s="107"/>
      <c r="N202" s="107"/>
      <c r="O202" s="107"/>
      <c r="P202" s="101"/>
      <c r="Q202" s="92"/>
      <c r="R202" s="29"/>
    </row>
    <row r="203" spans="1:18" s="24" customFormat="1" x14ac:dyDescent="0.25">
      <c r="A203" s="67"/>
      <c r="B203" s="49" t="s">
        <v>180</v>
      </c>
      <c r="C203" s="63" t="s">
        <v>208</v>
      </c>
      <c r="D203" s="145"/>
      <c r="E203" s="36"/>
      <c r="F203" s="36"/>
      <c r="G203" s="36"/>
      <c r="H203" s="36"/>
      <c r="I203" s="36"/>
      <c r="J203" s="107"/>
      <c r="K203" s="107"/>
      <c r="L203" s="107"/>
      <c r="M203" s="107"/>
      <c r="N203" s="107"/>
      <c r="O203" s="107"/>
      <c r="P203" s="104"/>
      <c r="Q203" s="95"/>
      <c r="R203" s="37"/>
    </row>
    <row r="204" spans="1:18" s="24" customFormat="1" x14ac:dyDescent="0.25">
      <c r="A204" s="67" t="s">
        <v>205</v>
      </c>
      <c r="B204" s="50" t="s">
        <v>192</v>
      </c>
      <c r="C204" s="63" t="s">
        <v>208</v>
      </c>
      <c r="D204" s="145"/>
      <c r="E204" s="36"/>
      <c r="F204" s="36"/>
      <c r="G204" s="36"/>
      <c r="H204" s="36"/>
      <c r="I204" s="36"/>
      <c r="J204" s="107"/>
      <c r="K204" s="107"/>
      <c r="L204" s="107"/>
      <c r="M204" s="107"/>
      <c r="N204" s="107"/>
      <c r="O204" s="107"/>
      <c r="P204" s="104"/>
      <c r="Q204" s="95"/>
      <c r="R204" s="37"/>
    </row>
    <row r="205" spans="1:18" s="24" customFormat="1" x14ac:dyDescent="0.25">
      <c r="A205" s="67"/>
      <c r="B205" s="49" t="s">
        <v>180</v>
      </c>
      <c r="C205" s="63" t="s">
        <v>208</v>
      </c>
      <c r="D205" s="145"/>
      <c r="E205" s="36"/>
      <c r="F205" s="36"/>
      <c r="G205" s="36"/>
      <c r="H205" s="36"/>
      <c r="I205" s="36"/>
      <c r="J205" s="107"/>
      <c r="K205" s="107"/>
      <c r="L205" s="107"/>
      <c r="M205" s="107"/>
      <c r="N205" s="107"/>
      <c r="O205" s="107"/>
      <c r="P205" s="104"/>
      <c r="Q205" s="95"/>
      <c r="R205" s="37"/>
    </row>
    <row r="206" spans="1:18" s="24" customFormat="1" ht="25.5" x14ac:dyDescent="0.25">
      <c r="A206" s="15" t="s">
        <v>206</v>
      </c>
      <c r="B206" s="45" t="s">
        <v>207</v>
      </c>
      <c r="C206" s="63" t="s">
        <v>208</v>
      </c>
      <c r="D206" s="145"/>
      <c r="E206" s="36"/>
      <c r="F206" s="36"/>
      <c r="G206" s="36"/>
      <c r="H206" s="36"/>
      <c r="I206" s="36"/>
      <c r="J206" s="107"/>
      <c r="K206" s="107"/>
      <c r="L206" s="107"/>
      <c r="M206" s="107"/>
      <c r="N206" s="107"/>
      <c r="O206" s="107"/>
      <c r="P206" s="104"/>
      <c r="Q206" s="95"/>
      <c r="R206" s="37"/>
    </row>
    <row r="207" spans="1:18" s="24" customFormat="1" x14ac:dyDescent="0.25">
      <c r="A207" s="87"/>
      <c r="B207" s="49" t="s">
        <v>180</v>
      </c>
      <c r="C207" s="63" t="s">
        <v>208</v>
      </c>
      <c r="D207" s="145"/>
      <c r="E207" s="36"/>
      <c r="F207" s="36"/>
      <c r="G207" s="36"/>
      <c r="H207" s="36"/>
      <c r="I207" s="36"/>
      <c r="J207" s="107"/>
      <c r="K207" s="107"/>
      <c r="L207" s="107"/>
      <c r="M207" s="107"/>
      <c r="N207" s="107"/>
      <c r="O207" s="107"/>
      <c r="P207" s="104"/>
      <c r="Q207" s="95"/>
      <c r="R207" s="37"/>
    </row>
    <row r="208" spans="1:18" s="24" customFormat="1" ht="16.5" thickBot="1" x14ac:dyDescent="0.3">
      <c r="A208" s="43">
        <v>9</v>
      </c>
      <c r="B208" s="51" t="s">
        <v>198</v>
      </c>
      <c r="C208" s="118" t="s">
        <v>64</v>
      </c>
      <c r="D208" s="147"/>
      <c r="E208" s="25"/>
      <c r="F208" s="25"/>
      <c r="G208" s="25"/>
      <c r="H208" s="25"/>
      <c r="I208" s="25"/>
      <c r="J208" s="107"/>
      <c r="K208" s="107"/>
      <c r="L208" s="107"/>
      <c r="M208" s="107"/>
      <c r="N208" s="107"/>
      <c r="O208" s="107"/>
      <c r="P208" s="104"/>
      <c r="Q208" s="95"/>
      <c r="R208" s="37"/>
    </row>
    <row r="209" spans="1:18" s="24" customFormat="1" ht="16.5" thickBot="1" x14ac:dyDescent="0.3">
      <c r="A209" s="43" t="s">
        <v>269</v>
      </c>
      <c r="B209" s="45" t="s">
        <v>257</v>
      </c>
      <c r="C209" s="118" t="s">
        <v>64</v>
      </c>
      <c r="D209" s="147"/>
      <c r="E209" s="25"/>
      <c r="F209" s="25"/>
      <c r="G209" s="25"/>
      <c r="H209" s="25"/>
      <c r="I209" s="25"/>
      <c r="J209" s="107"/>
      <c r="K209" s="107"/>
      <c r="L209" s="107"/>
      <c r="M209" s="107"/>
      <c r="N209" s="107"/>
      <c r="O209" s="107"/>
      <c r="P209" s="111"/>
      <c r="Q209" s="112"/>
      <c r="R209" s="113"/>
    </row>
    <row r="210" spans="1:18" s="24" customFormat="1" ht="16.5" thickBot="1" x14ac:dyDescent="0.3">
      <c r="A210" s="43" t="s">
        <v>270</v>
      </c>
      <c r="B210" s="45" t="s">
        <v>258</v>
      </c>
      <c r="C210" s="118" t="s">
        <v>64</v>
      </c>
      <c r="D210" s="147"/>
      <c r="E210" s="25"/>
      <c r="F210" s="25"/>
      <c r="G210" s="25"/>
      <c r="H210" s="25"/>
      <c r="I210" s="25"/>
      <c r="J210" s="107"/>
      <c r="K210" s="107"/>
      <c r="L210" s="107"/>
      <c r="M210" s="107"/>
      <c r="N210" s="107"/>
      <c r="O210" s="107"/>
      <c r="P210" s="111"/>
      <c r="Q210" s="112"/>
      <c r="R210" s="113"/>
    </row>
    <row r="211" spans="1:18" s="24" customFormat="1" ht="16.5" thickBot="1" x14ac:dyDescent="0.3">
      <c r="A211" s="114" t="s">
        <v>271</v>
      </c>
      <c r="B211" s="50" t="s">
        <v>259</v>
      </c>
      <c r="C211" s="118" t="s">
        <v>64</v>
      </c>
      <c r="D211" s="148"/>
      <c r="E211" s="36"/>
      <c r="F211" s="36"/>
      <c r="G211" s="36"/>
      <c r="H211" s="36"/>
      <c r="I211" s="36"/>
      <c r="J211" s="115"/>
      <c r="K211" s="115"/>
      <c r="L211" s="115"/>
      <c r="M211" s="115"/>
      <c r="N211" s="115"/>
      <c r="O211" s="115"/>
      <c r="P211" s="111"/>
      <c r="Q211" s="112"/>
      <c r="R211" s="113"/>
    </row>
    <row r="212" spans="1:18" s="7" customFormat="1" ht="15.6" customHeight="1" thickBot="1" x14ac:dyDescent="0.3">
      <c r="A212" s="81"/>
      <c r="B212" s="82" t="s">
        <v>286</v>
      </c>
      <c r="C212" s="74"/>
      <c r="D212" s="146"/>
      <c r="E212" s="83"/>
      <c r="F212" s="83"/>
      <c r="G212" s="83"/>
      <c r="H212" s="83"/>
      <c r="I212" s="83"/>
      <c r="J212" s="117"/>
      <c r="K212" s="117"/>
      <c r="L212" s="117"/>
      <c r="M212" s="117"/>
      <c r="N212" s="117"/>
      <c r="O212" s="117"/>
      <c r="P212" s="105"/>
      <c r="Q212" s="96"/>
      <c r="R212" s="76"/>
    </row>
    <row r="213" spans="1:18" s="7" customFormat="1" ht="15.6" customHeight="1" x14ac:dyDescent="0.25">
      <c r="A213" s="77">
        <v>1</v>
      </c>
      <c r="B213" s="55" t="s">
        <v>69</v>
      </c>
      <c r="C213" s="78"/>
      <c r="D213" s="149"/>
      <c r="E213" s="79"/>
      <c r="F213" s="79"/>
      <c r="G213" s="79"/>
      <c r="H213" s="79"/>
      <c r="I213" s="79"/>
      <c r="J213" s="116"/>
      <c r="K213" s="116"/>
      <c r="L213" s="116"/>
      <c r="M213" s="116"/>
      <c r="N213" s="116"/>
      <c r="O213" s="116"/>
      <c r="P213" s="106"/>
      <c r="Q213" s="97"/>
      <c r="R213" s="80"/>
    </row>
    <row r="214" spans="1:18" ht="25.5" x14ac:dyDescent="0.25">
      <c r="A214" s="15"/>
      <c r="B214" s="44" t="s">
        <v>193</v>
      </c>
      <c r="C214" s="64" t="s">
        <v>71</v>
      </c>
      <c r="D214" s="12">
        <v>146423.66500000001</v>
      </c>
      <c r="E214" s="12">
        <v>157692.81700000001</v>
      </c>
      <c r="F214" s="12">
        <v>146969.60000000001</v>
      </c>
      <c r="G214" s="12">
        <v>157717</v>
      </c>
      <c r="H214" s="12">
        <v>157774</v>
      </c>
      <c r="I214" s="12">
        <v>158650</v>
      </c>
      <c r="J214" s="160">
        <v>162827</v>
      </c>
      <c r="K214" s="162">
        <v>159570</v>
      </c>
      <c r="L214" s="162">
        <v>166086</v>
      </c>
      <c r="M214" s="108">
        <v>160500</v>
      </c>
      <c r="N214" s="163">
        <f>L214</f>
        <v>166086</v>
      </c>
      <c r="O214" s="108">
        <v>161430</v>
      </c>
      <c r="P214" s="164">
        <f>N214</f>
        <v>166086</v>
      </c>
      <c r="Q214" s="91"/>
      <c r="R214" s="30"/>
    </row>
    <row r="215" spans="1:18" x14ac:dyDescent="0.25">
      <c r="A215" s="15"/>
      <c r="B215" s="45" t="s">
        <v>194</v>
      </c>
      <c r="C215" s="63" t="s">
        <v>71</v>
      </c>
      <c r="D215" s="141"/>
      <c r="E215" s="12"/>
      <c r="F215" s="12"/>
      <c r="G215" s="12"/>
      <c r="H215" s="12"/>
      <c r="I215" s="12"/>
      <c r="J215" s="108"/>
      <c r="K215" s="108"/>
      <c r="L215" s="108"/>
      <c r="M215" s="108"/>
      <c r="N215" s="108"/>
      <c r="O215" s="108"/>
      <c r="P215" s="100"/>
      <c r="Q215" s="91"/>
      <c r="R215" s="30"/>
    </row>
    <row r="216" spans="1:18" x14ac:dyDescent="0.25">
      <c r="A216" s="15"/>
      <c r="B216" s="45" t="s">
        <v>76</v>
      </c>
      <c r="C216" s="63" t="s">
        <v>71</v>
      </c>
      <c r="D216" s="12">
        <v>14807.398999999999</v>
      </c>
      <c r="E216" s="12">
        <v>15845.888000000001</v>
      </c>
      <c r="F216" s="12">
        <v>15299.6</v>
      </c>
      <c r="G216" s="12">
        <v>21917</v>
      </c>
      <c r="H216" s="12">
        <v>16644</v>
      </c>
      <c r="I216" s="12">
        <v>22050</v>
      </c>
      <c r="J216" s="160">
        <f>I216</f>
        <v>22050</v>
      </c>
      <c r="K216" s="108">
        <v>22170</v>
      </c>
      <c r="L216" s="160">
        <v>23085</v>
      </c>
      <c r="M216" s="108">
        <v>22300</v>
      </c>
      <c r="N216" s="160">
        <f>L216</f>
        <v>23085</v>
      </c>
      <c r="O216" s="108">
        <v>22430</v>
      </c>
      <c r="P216" s="157">
        <f>N216</f>
        <v>23085</v>
      </c>
      <c r="Q216" s="91"/>
      <c r="R216" s="30"/>
    </row>
    <row r="217" spans="1:18" x14ac:dyDescent="0.25">
      <c r="A217" s="15"/>
      <c r="B217" s="44" t="s">
        <v>195</v>
      </c>
      <c r="C217" s="64" t="s">
        <v>72</v>
      </c>
      <c r="D217" s="12">
        <v>21.253</v>
      </c>
      <c r="E217" s="12">
        <v>20.402000000000001</v>
      </c>
      <c r="F217" s="127">
        <v>20.475999999999999</v>
      </c>
      <c r="G217" s="127">
        <v>21.2851</v>
      </c>
      <c r="H217" s="127">
        <v>29.72</v>
      </c>
      <c r="I217" s="12">
        <v>26.86</v>
      </c>
      <c r="J217" s="158">
        <v>22.7</v>
      </c>
      <c r="K217" s="108">
        <v>27</v>
      </c>
      <c r="L217" s="158">
        <v>23.215</v>
      </c>
      <c r="M217" s="108">
        <v>27.23</v>
      </c>
      <c r="N217" s="158">
        <f>L217</f>
        <v>23.215</v>
      </c>
      <c r="O217" s="108">
        <v>27.39</v>
      </c>
      <c r="P217" s="159">
        <f>N217</f>
        <v>23.215</v>
      </c>
      <c r="Q217" s="91"/>
      <c r="R217" s="30"/>
    </row>
    <row r="218" spans="1:18" x14ac:dyDescent="0.25">
      <c r="A218" s="15"/>
      <c r="B218" s="45" t="s">
        <v>196</v>
      </c>
      <c r="C218" s="63" t="s">
        <v>72</v>
      </c>
      <c r="D218" s="141"/>
      <c r="E218" s="12"/>
      <c r="F218" s="12"/>
      <c r="G218" s="12"/>
      <c r="H218" s="12"/>
      <c r="I218" s="12"/>
      <c r="J218" s="108"/>
      <c r="K218" s="108"/>
      <c r="L218" s="108"/>
      <c r="M218" s="108"/>
      <c r="N218" s="108"/>
      <c r="O218" s="108"/>
      <c r="P218" s="100"/>
      <c r="Q218" s="91"/>
      <c r="R218" s="30"/>
    </row>
    <row r="219" spans="1:18" ht="25.5" x14ac:dyDescent="0.25">
      <c r="A219" s="15"/>
      <c r="B219" s="44" t="s">
        <v>197</v>
      </c>
      <c r="C219" s="64" t="s">
        <v>73</v>
      </c>
      <c r="D219" s="12">
        <v>2781</v>
      </c>
      <c r="E219" s="12">
        <v>2781.6</v>
      </c>
      <c r="F219" s="12">
        <v>2815.4</v>
      </c>
      <c r="G219" s="12">
        <v>2225.1999999999998</v>
      </c>
      <c r="H219" s="12">
        <v>2225.1999999999998</v>
      </c>
      <c r="I219" s="12">
        <v>2225.1999999999998</v>
      </c>
      <c r="J219" s="12">
        <v>2228</v>
      </c>
      <c r="K219" s="12">
        <v>2225.1999999999998</v>
      </c>
      <c r="L219" s="12">
        <v>2250</v>
      </c>
      <c r="M219" s="12">
        <v>2225.1999999999998</v>
      </c>
      <c r="N219" s="12">
        <f>L219</f>
        <v>2250</v>
      </c>
      <c r="O219" s="12">
        <v>2225.1999999999998</v>
      </c>
      <c r="P219" s="157">
        <f>N219</f>
        <v>2250</v>
      </c>
      <c r="Q219" s="91"/>
      <c r="R219" s="30"/>
    </row>
    <row r="220" spans="1:18" x14ac:dyDescent="0.25">
      <c r="A220" s="15"/>
      <c r="B220" s="44" t="s">
        <v>285</v>
      </c>
      <c r="C220" s="64" t="s">
        <v>208</v>
      </c>
      <c r="D220" s="12">
        <v>29.143000000000001</v>
      </c>
      <c r="E220" s="12">
        <v>34.509</v>
      </c>
      <c r="F220" s="12">
        <v>40.849800000000002</v>
      </c>
      <c r="G220" s="12">
        <v>38</v>
      </c>
      <c r="H220" s="12">
        <v>38</v>
      </c>
      <c r="I220" s="12">
        <v>40.880000000000003</v>
      </c>
      <c r="J220" s="108">
        <v>40.880000000000003</v>
      </c>
      <c r="K220" s="108">
        <v>40.22</v>
      </c>
      <c r="L220" s="108">
        <v>19</v>
      </c>
      <c r="M220" s="108">
        <v>42.915999999999997</v>
      </c>
      <c r="N220" s="108">
        <v>42.915999999999997</v>
      </c>
      <c r="O220" s="108">
        <v>42.295000000000002</v>
      </c>
      <c r="P220" s="100">
        <v>42.295000000000002</v>
      </c>
      <c r="Q220" s="91"/>
      <c r="R220" s="30"/>
    </row>
    <row r="221" spans="1:18" x14ac:dyDescent="0.25">
      <c r="A221" s="16">
        <v>2</v>
      </c>
      <c r="B221" s="44" t="s">
        <v>70</v>
      </c>
      <c r="C221" s="63"/>
      <c r="D221" s="141"/>
      <c r="E221" s="12"/>
      <c r="F221" s="12"/>
      <c r="G221" s="12"/>
      <c r="H221" s="12"/>
      <c r="I221" s="12"/>
      <c r="J221" s="108"/>
      <c r="K221" s="108"/>
      <c r="L221" s="108"/>
      <c r="M221" s="108"/>
      <c r="N221" s="108"/>
      <c r="O221" s="108"/>
      <c r="P221" s="100"/>
      <c r="Q221" s="91"/>
      <c r="R221" s="30"/>
    </row>
    <row r="222" spans="1:18" x14ac:dyDescent="0.25">
      <c r="A222" s="15"/>
      <c r="B222" s="44" t="s">
        <v>77</v>
      </c>
      <c r="C222" s="64" t="s">
        <v>72</v>
      </c>
      <c r="D222" s="141"/>
      <c r="E222" s="12"/>
      <c r="F222" s="12"/>
      <c r="G222" s="12"/>
      <c r="H222" s="12"/>
      <c r="I222" s="12"/>
      <c r="J222" s="108"/>
      <c r="K222" s="108"/>
      <c r="L222" s="108"/>
      <c r="M222" s="108"/>
      <c r="N222" s="108"/>
      <c r="O222" s="108"/>
      <c r="P222" s="100"/>
      <c r="Q222" s="91"/>
      <c r="R222" s="30"/>
    </row>
    <row r="223" spans="1:18" x14ac:dyDescent="0.25">
      <c r="A223" s="39"/>
      <c r="B223" s="45" t="s">
        <v>78</v>
      </c>
      <c r="C223" s="63" t="s">
        <v>72</v>
      </c>
      <c r="D223" s="141"/>
      <c r="E223" s="12"/>
      <c r="F223" s="12"/>
      <c r="G223" s="12"/>
      <c r="H223" s="12"/>
      <c r="I223" s="12"/>
      <c r="J223" s="108"/>
      <c r="K223" s="108"/>
      <c r="L223" s="108"/>
      <c r="M223" s="108"/>
      <c r="N223" s="108"/>
      <c r="O223" s="108"/>
      <c r="P223" s="100"/>
      <c r="Q223" s="91"/>
      <c r="R223" s="30"/>
    </row>
    <row r="224" spans="1:18" x14ac:dyDescent="0.25">
      <c r="A224" s="39"/>
      <c r="B224" s="45" t="s">
        <v>79</v>
      </c>
      <c r="C224" s="63" t="s">
        <v>71</v>
      </c>
      <c r="D224" s="141"/>
      <c r="E224" s="12"/>
      <c r="F224" s="12"/>
      <c r="G224" s="12"/>
      <c r="H224" s="12"/>
      <c r="I224" s="12"/>
      <c r="J224" s="108"/>
      <c r="K224" s="108"/>
      <c r="L224" s="108"/>
      <c r="M224" s="108"/>
      <c r="N224" s="108"/>
      <c r="O224" s="108"/>
      <c r="P224" s="100"/>
      <c r="Q224" s="91"/>
      <c r="R224" s="30"/>
    </row>
    <row r="225" spans="1:18" x14ac:dyDescent="0.25">
      <c r="A225" s="39"/>
      <c r="B225" s="44" t="s">
        <v>65</v>
      </c>
      <c r="C225" s="63"/>
      <c r="D225" s="141"/>
      <c r="E225" s="12"/>
      <c r="F225" s="12"/>
      <c r="G225" s="12"/>
      <c r="H225" s="12"/>
      <c r="I225" s="12"/>
      <c r="J225" s="108"/>
      <c r="K225" s="108"/>
      <c r="L225" s="108"/>
      <c r="M225" s="108"/>
      <c r="N225" s="108"/>
      <c r="O225" s="108"/>
      <c r="P225" s="100"/>
      <c r="Q225" s="91"/>
      <c r="R225" s="30"/>
    </row>
    <row r="226" spans="1:18" x14ac:dyDescent="0.25">
      <c r="A226" s="39"/>
      <c r="B226" s="45" t="s">
        <v>80</v>
      </c>
      <c r="C226" s="63" t="s">
        <v>71</v>
      </c>
      <c r="D226" s="141"/>
      <c r="E226" s="12"/>
      <c r="F226" s="12"/>
      <c r="G226" s="12"/>
      <c r="H226" s="12"/>
      <c r="I226" s="12"/>
      <c r="J226" s="108"/>
      <c r="K226" s="108"/>
      <c r="L226" s="108"/>
      <c r="M226" s="108"/>
      <c r="N226" s="108"/>
      <c r="O226" s="108"/>
      <c r="P226" s="100"/>
      <c r="Q226" s="91"/>
      <c r="R226" s="30"/>
    </row>
    <row r="227" spans="1:18" x14ac:dyDescent="0.25">
      <c r="A227" s="39"/>
      <c r="B227" s="45" t="s">
        <v>81</v>
      </c>
      <c r="C227" s="63" t="s">
        <v>74</v>
      </c>
      <c r="D227" s="141"/>
      <c r="E227" s="12"/>
      <c r="F227" s="12"/>
      <c r="G227" s="12"/>
      <c r="H227" s="12"/>
      <c r="I227" s="12"/>
      <c r="J227" s="108"/>
      <c r="K227" s="108"/>
      <c r="L227" s="108"/>
      <c r="M227" s="108"/>
      <c r="N227" s="108"/>
      <c r="O227" s="108"/>
      <c r="P227" s="100"/>
      <c r="Q227" s="91"/>
      <c r="R227" s="30"/>
    </row>
    <row r="228" spans="1:18" x14ac:dyDescent="0.25">
      <c r="A228" s="39"/>
      <c r="B228" s="45" t="s">
        <v>66</v>
      </c>
      <c r="C228" s="63"/>
      <c r="D228" s="141"/>
      <c r="E228" s="12"/>
      <c r="F228" s="12"/>
      <c r="G228" s="12"/>
      <c r="H228" s="12"/>
      <c r="I228" s="12"/>
      <c r="J228" s="108"/>
      <c r="K228" s="108"/>
      <c r="L228" s="108"/>
      <c r="M228" s="108"/>
      <c r="N228" s="108"/>
      <c r="O228" s="108"/>
      <c r="P228" s="100"/>
      <c r="Q228" s="91"/>
      <c r="R228" s="30"/>
    </row>
    <row r="229" spans="1:18" x14ac:dyDescent="0.25">
      <c r="A229" s="39"/>
      <c r="B229" s="45" t="s">
        <v>82</v>
      </c>
      <c r="C229" s="63" t="s">
        <v>71</v>
      </c>
      <c r="D229" s="141"/>
      <c r="E229" s="12"/>
      <c r="F229" s="12"/>
      <c r="G229" s="12"/>
      <c r="H229" s="12"/>
      <c r="I229" s="12"/>
      <c r="J229" s="108"/>
      <c r="K229" s="108"/>
      <c r="L229" s="108"/>
      <c r="M229" s="108"/>
      <c r="N229" s="108"/>
      <c r="O229" s="108"/>
      <c r="P229" s="100"/>
      <c r="Q229" s="91"/>
      <c r="R229" s="30"/>
    </row>
    <row r="230" spans="1:18" x14ac:dyDescent="0.25">
      <c r="A230" s="39"/>
      <c r="B230" s="45" t="s">
        <v>83</v>
      </c>
      <c r="C230" s="63" t="s">
        <v>72</v>
      </c>
      <c r="D230" s="141"/>
      <c r="E230" s="12"/>
      <c r="F230" s="12"/>
      <c r="G230" s="12"/>
      <c r="H230" s="12"/>
      <c r="I230" s="12"/>
      <c r="J230" s="108"/>
      <c r="K230" s="108"/>
      <c r="L230" s="108"/>
      <c r="M230" s="108"/>
      <c r="N230" s="108"/>
      <c r="O230" s="108"/>
      <c r="P230" s="100"/>
      <c r="Q230" s="91"/>
      <c r="R230" s="30"/>
    </row>
    <row r="231" spans="1:18" x14ac:dyDescent="0.25">
      <c r="A231" s="39"/>
      <c r="B231" s="45" t="s">
        <v>84</v>
      </c>
      <c r="C231" s="63" t="s">
        <v>74</v>
      </c>
      <c r="D231" s="141"/>
      <c r="E231" s="12"/>
      <c r="F231" s="12"/>
      <c r="G231" s="12"/>
      <c r="H231" s="12"/>
      <c r="I231" s="12"/>
      <c r="J231" s="108"/>
      <c r="K231" s="108"/>
      <c r="L231" s="108"/>
      <c r="M231" s="108"/>
      <c r="N231" s="108"/>
      <c r="O231" s="108"/>
      <c r="P231" s="100"/>
      <c r="Q231" s="91"/>
      <c r="R231" s="30"/>
    </row>
    <row r="232" spans="1:18" x14ac:dyDescent="0.25">
      <c r="A232" s="39"/>
      <c r="B232" s="45" t="s">
        <v>67</v>
      </c>
      <c r="C232" s="63"/>
      <c r="D232" s="141"/>
      <c r="E232" s="12"/>
      <c r="F232" s="12"/>
      <c r="G232" s="12"/>
      <c r="H232" s="12"/>
      <c r="I232" s="12"/>
      <c r="J232" s="108"/>
      <c r="K232" s="108"/>
      <c r="L232" s="108"/>
      <c r="M232" s="108"/>
      <c r="N232" s="108"/>
      <c r="O232" s="108"/>
      <c r="P232" s="100"/>
      <c r="Q232" s="91"/>
      <c r="R232" s="30"/>
    </row>
    <row r="233" spans="1:18" x14ac:dyDescent="0.25">
      <c r="A233" s="39"/>
      <c r="B233" s="45" t="s">
        <v>80</v>
      </c>
      <c r="C233" s="63" t="s">
        <v>71</v>
      </c>
      <c r="D233" s="141"/>
      <c r="E233" s="12"/>
      <c r="F233" s="12"/>
      <c r="G233" s="12"/>
      <c r="H233" s="12"/>
      <c r="I233" s="12"/>
      <c r="J233" s="108"/>
      <c r="K233" s="108"/>
      <c r="L233" s="108"/>
      <c r="M233" s="108"/>
      <c r="N233" s="108"/>
      <c r="O233" s="108"/>
      <c r="P233" s="100"/>
      <c r="Q233" s="91"/>
      <c r="R233" s="30"/>
    </row>
    <row r="234" spans="1:18" x14ac:dyDescent="0.25">
      <c r="A234" s="39"/>
      <c r="B234" s="45" t="s">
        <v>81</v>
      </c>
      <c r="C234" s="63" t="s">
        <v>74</v>
      </c>
      <c r="D234" s="141"/>
      <c r="E234" s="12"/>
      <c r="F234" s="12"/>
      <c r="G234" s="12"/>
      <c r="H234" s="12"/>
      <c r="I234" s="12"/>
      <c r="J234" s="108"/>
      <c r="K234" s="108"/>
      <c r="L234" s="108"/>
      <c r="M234" s="108"/>
      <c r="N234" s="108"/>
      <c r="O234" s="108"/>
      <c r="P234" s="100"/>
      <c r="Q234" s="91"/>
      <c r="R234" s="30"/>
    </row>
    <row r="235" spans="1:18" x14ac:dyDescent="0.25">
      <c r="A235" s="39"/>
      <c r="B235" s="44" t="s">
        <v>68</v>
      </c>
      <c r="C235" s="63"/>
      <c r="D235" s="141"/>
      <c r="E235" s="12"/>
      <c r="F235" s="12"/>
      <c r="G235" s="12"/>
      <c r="H235" s="12"/>
      <c r="I235" s="12"/>
      <c r="J235" s="108"/>
      <c r="K235" s="108"/>
      <c r="L235" s="108"/>
      <c r="M235" s="108"/>
      <c r="N235" s="108"/>
      <c r="O235" s="108"/>
      <c r="P235" s="100"/>
      <c r="Q235" s="91"/>
      <c r="R235" s="30"/>
    </row>
    <row r="236" spans="1:18" x14ac:dyDescent="0.25">
      <c r="A236" s="39"/>
      <c r="B236" s="45" t="s">
        <v>80</v>
      </c>
      <c r="C236" s="63" t="s">
        <v>71</v>
      </c>
      <c r="D236" s="141"/>
      <c r="E236" s="12"/>
      <c r="F236" s="12"/>
      <c r="G236" s="12"/>
      <c r="H236" s="12"/>
      <c r="I236" s="12"/>
      <c r="J236" s="108"/>
      <c r="K236" s="108"/>
      <c r="L236" s="108"/>
      <c r="M236" s="108"/>
      <c r="N236" s="108"/>
      <c r="O236" s="108"/>
      <c r="P236" s="100"/>
      <c r="Q236" s="91"/>
      <c r="R236" s="30"/>
    </row>
    <row r="237" spans="1:18" x14ac:dyDescent="0.25">
      <c r="A237" s="39"/>
      <c r="B237" s="45" t="s">
        <v>83</v>
      </c>
      <c r="C237" s="63" t="s">
        <v>72</v>
      </c>
      <c r="D237" s="141"/>
      <c r="E237" s="12"/>
      <c r="F237" s="12"/>
      <c r="G237" s="12"/>
      <c r="H237" s="12"/>
      <c r="I237" s="12"/>
      <c r="J237" s="108"/>
      <c r="K237" s="108"/>
      <c r="L237" s="108"/>
      <c r="M237" s="108"/>
      <c r="N237" s="108"/>
      <c r="O237" s="108"/>
      <c r="P237" s="100"/>
      <c r="Q237" s="91"/>
      <c r="R237" s="30"/>
    </row>
    <row r="238" spans="1:18" x14ac:dyDescent="0.25">
      <c r="A238" s="39"/>
      <c r="B238" s="45" t="s">
        <v>81</v>
      </c>
      <c r="C238" s="63" t="s">
        <v>74</v>
      </c>
      <c r="D238" s="141"/>
      <c r="E238" s="12"/>
      <c r="F238" s="12"/>
      <c r="G238" s="12"/>
      <c r="H238" s="12"/>
      <c r="I238" s="12"/>
      <c r="J238" s="108"/>
      <c r="K238" s="108"/>
      <c r="L238" s="108"/>
      <c r="M238" s="108"/>
      <c r="N238" s="108"/>
      <c r="O238" s="108"/>
      <c r="P238" s="100"/>
      <c r="Q238" s="91"/>
      <c r="R238" s="30"/>
    </row>
    <row r="239" spans="1:18" ht="26.25" thickBot="1" x14ac:dyDescent="0.3">
      <c r="A239" s="84">
        <v>3</v>
      </c>
      <c r="B239" s="85" t="s">
        <v>85</v>
      </c>
      <c r="C239" s="65" t="s">
        <v>75</v>
      </c>
      <c r="D239" s="86">
        <v>226</v>
      </c>
      <c r="E239" s="86">
        <v>231</v>
      </c>
      <c r="F239" s="86">
        <v>212</v>
      </c>
      <c r="G239" s="86">
        <v>212</v>
      </c>
      <c r="H239" s="86">
        <v>200</v>
      </c>
      <c r="I239" s="86">
        <v>212</v>
      </c>
      <c r="J239" s="86">
        <v>200</v>
      </c>
      <c r="K239" s="86">
        <f>L239</f>
        <v>200</v>
      </c>
      <c r="L239" s="102">
        <f>J239</f>
        <v>200</v>
      </c>
      <c r="M239" s="86">
        <f>N239</f>
        <v>200</v>
      </c>
      <c r="N239" s="102">
        <f>L239</f>
        <v>200</v>
      </c>
      <c r="O239" s="86">
        <f>P239</f>
        <v>200</v>
      </c>
      <c r="P239" s="102">
        <f>N239</f>
        <v>200</v>
      </c>
      <c r="Q239" s="93"/>
      <c r="R239" s="33"/>
    </row>
    <row r="241" spans="1:10" ht="78.75" x14ac:dyDescent="0.25">
      <c r="B241" s="13" t="s">
        <v>288</v>
      </c>
    </row>
    <row r="242" spans="1:10" ht="6" hidden="1" customHeight="1" x14ac:dyDescent="0.25"/>
    <row r="243" spans="1:10" hidden="1" x14ac:dyDescent="0.25"/>
    <row r="244" spans="1:10" hidden="1" x14ac:dyDescent="0.25">
      <c r="A244" s="171" t="s">
        <v>3</v>
      </c>
      <c r="B244" s="172" t="s">
        <v>272</v>
      </c>
      <c r="C244" s="172" t="s">
        <v>273</v>
      </c>
      <c r="D244" s="173" t="s">
        <v>274</v>
      </c>
      <c r="E244" s="174" t="s">
        <v>275</v>
      </c>
      <c r="F244" s="175"/>
      <c r="G244" s="175"/>
      <c r="H244" s="175"/>
      <c r="I244" s="175"/>
      <c r="J244" s="176"/>
    </row>
    <row r="245" spans="1:10" hidden="1" x14ac:dyDescent="0.25">
      <c r="A245" s="171"/>
      <c r="B245" s="172"/>
      <c r="C245" s="172"/>
      <c r="D245" s="173"/>
      <c r="E245" s="151" t="s">
        <v>253</v>
      </c>
      <c r="F245" s="151" t="s">
        <v>254</v>
      </c>
      <c r="G245" s="119" t="s">
        <v>281</v>
      </c>
      <c r="H245" s="119" t="s">
        <v>282</v>
      </c>
      <c r="I245" s="119" t="s">
        <v>278</v>
      </c>
      <c r="J245" s="119" t="s">
        <v>279</v>
      </c>
    </row>
    <row r="246" spans="1:10" hidden="1" x14ac:dyDescent="0.25">
      <c r="A246" s="126">
        <v>1</v>
      </c>
      <c r="B246" s="125">
        <v>2</v>
      </c>
      <c r="C246" s="126">
        <v>3</v>
      </c>
      <c r="D246" s="152">
        <v>4</v>
      </c>
      <c r="E246" s="153" t="s">
        <v>157</v>
      </c>
      <c r="F246" s="154" t="s">
        <v>158</v>
      </c>
      <c r="G246" s="120" t="s">
        <v>159</v>
      </c>
      <c r="H246" s="121" t="s">
        <v>160</v>
      </c>
      <c r="I246" s="120" t="s">
        <v>247</v>
      </c>
      <c r="J246" s="120" t="s">
        <v>248</v>
      </c>
    </row>
    <row r="247" spans="1:10" ht="103.5" hidden="1" customHeight="1" x14ac:dyDescent="0.25">
      <c r="A247" s="122">
        <v>1</v>
      </c>
      <c r="B247" s="123" t="s">
        <v>276</v>
      </c>
      <c r="C247" s="123" t="s">
        <v>284</v>
      </c>
      <c r="D247" s="155" t="s">
        <v>283</v>
      </c>
      <c r="E247" s="155">
        <v>105</v>
      </c>
      <c r="F247" s="155">
        <v>104.4</v>
      </c>
      <c r="G247" s="123">
        <v>104.2</v>
      </c>
      <c r="H247" s="123">
        <v>104.3</v>
      </c>
      <c r="I247" s="123">
        <v>104.4</v>
      </c>
      <c r="J247" s="123">
        <v>104.4</v>
      </c>
    </row>
  </sheetData>
  <mergeCells count="20">
    <mergeCell ref="A12:R12"/>
    <mergeCell ref="A5:R5"/>
    <mergeCell ref="A7:R7"/>
    <mergeCell ref="A8:R8"/>
    <mergeCell ref="A9:R9"/>
    <mergeCell ref="A11:R11"/>
    <mergeCell ref="M15:N15"/>
    <mergeCell ref="O15:P15"/>
    <mergeCell ref="Q15:R15"/>
    <mergeCell ref="A244:A245"/>
    <mergeCell ref="B244:B245"/>
    <mergeCell ref="C244:C245"/>
    <mergeCell ref="D244:D245"/>
    <mergeCell ref="E244:J244"/>
    <mergeCell ref="A15:A16"/>
    <mergeCell ref="B15:B16"/>
    <mergeCell ref="C15:C16"/>
    <mergeCell ref="G15:H15"/>
    <mergeCell ref="I15:J15"/>
    <mergeCell ref="K15:L15"/>
  </mergeCells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bPNvgHw0nYDlDbbRn7d++sod3di4ftKtKzqQCCkyZVc=</DigestValue>
    </Reference>
    <Reference URI="#idOfficeObject" Type="http://www.w3.org/2000/09/xmldsig#Object">
      <DigestMethod Algorithm="urn:ietf:params:xml:ns:cpxmlsec:algorithms:gostr34112012-256"/>
      <DigestValue>5s00ummvlAYju4A/8neV29GZJBUlHU2+hfi9g4UZ20Q=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cYKYluXr8a59f2tVde+DbWf7GKaOFEq+r9hJTjN0uZ4=</DigestValue>
    </Reference>
  </SignedInfo>
  <SignatureValue>aqOdokAgpOABbwFIC9dxwR24gXTt52GGK4rcHxhSlhPy+61XQj87hUB/tJ9MD3lL
m+h3nVSAS2zgYvcWkVlLFQ==</SignatureValue>
  <KeyInfo>
    <X509Data>
      <X509Certificate>MIIJijCCCTegAwIBAgIQPwQ8AD6uLLdMmbX94T7nCjAKBggqhQMHAQEDAjCCAVUx
GjAYBgkqhkiG9w0BCQEWC3VjQG5hbG9nLnJ1MRgwFgYFKoUDZAESDTEwNDc3MDcw
MzA1MTMxGjAYBggqhQMDgQMBARIMMDA3NzA3MzI5MTUyMQswCQYDVQQGEwJSVTEY
MBYGA1UECAwPNzcg0JzQvtGB0LrQstCwMRkwFwYDVQQHDBDQsy4g0JzQvtGB0LrQ
stCwMSkwJwYDVQQJDCDRg9C7LiDQndC10LPQu9C40L3QvdCw0Y8sINC0LiAyMzES
MBAGA1UECwwJ0KPQpiDQrtCbMT8wPQYDVQQKDDbQpNC10LTQtdGA0LDQu9GM0L3Q
sNGPINC90LDQu9C+0LPQvtCy0LDRjyDRgdC70YPQttCx0LAxPzA9BgNVBAMMNtCk
0LXQtNC10YDQsNC70YzQvdCw0Y8g0L3QsNC70L7Qs9C+0LLQsNGPINGB0LvRg9C2
0LHQsDAeFw0yMjAyMTYwMzI4MzFaFw0yMzA1MTYwMzM4MzFaMIIBujEVMBMGBSqF
A2QEEgo1NDEwMDkyNjYwMRYwFAYFKoUDZAMSCzE1NjMyNjM1MzY0MRgwFgYFKoUD
ZAESDTEyMjU0MDAwMDUzNjgxGjAYBggqhQMDgQMBARIMMDMyNjEzMTcwNDc3MQsw
CQYDVQQGEwJSVTE1MDMGA1UECAwsNTQg0J3QvtCy0L7RgdC40LHQuNGA0YHQutCw
0Y8g0L7QsdC70LDRgdGC0YwxJDAiBgNVBAcMG9Cg0J8uLCDQmtGA0LDRgdC90L7Q
vtCx0YHQujEeMBwGA1UECQwV0KPQmy4g0KEtMTAwLCDQl9CULiAxMSQwIgYDVQQK
DBvQkNCeIMKr0K3QndCV0KDQk9CV0KLQmNCawrsxJDAiBgNVBAMMG9CQ0J4gwqvQ
rdCd0JXQoNCT0JXQotCY0JrCuzEwMC4GA1UEDAwn0JPQldCd0JXQoNCQ0JvQrNCd
0KvQmSDQlNCY0KDQldCa0KLQntCgMSowKAYDVQQqDCHQoNCj0KHQm9CQ0J0g0JzQ
kNCd0KHQo9Cg0J7QktCY0KcxHzAdBgNVBAQMFtCR0JDQk9CQ0KPQotCU0JjQndCe
0JIwZjAfBggqhQMHAQEBATATBgcqhQMCAiQABggqhQMHAQECAgNDAARA5JXZ9ksj
nKY1IQ4dweQ63H1XXw+kwUqfaN01wi3C0DmP2wt/4B3XXm9S2e6NAredfLPnmtpc
VXGZenH70Y90tKOCBXEwggVtMA4GA1UdDwEB/wQEAwIE8DAdBgNVHQ4EFgQU0HX/
z1LUteOJxtAQuttRMGDTmDkwKgYDVR0lBCMwIQYIKwYBBQUHAwIGCCsGAQUFBwME
BgsqhQMCAiIiATaqYTCB/wYIKwYBBQUHAQEEgfIwge8wLwYIKwYBBQUHMAGGI2h0
dHA6Ly9wa2kudGF4Lmdvdi5ydS9vY3NwL29jc3Auc3JmMD8GCCsGAQUFBzAChjNo
dHRwOi8vcGtpLnRheC5nb3YucnUvY3J0L2NhX2Zuc19ydXNzaWFfMjAxOV91bC5j
cnQwPQYIKwYBBQUHMAKGMWh0dHA6Ly9jMDAwMC1hcHAwMDUvY3J0L2NhX2Zuc19y
dXNzaWFfMjAxOV91bC5jcnQwPAYIKwYBBQUHMAKGMGh0dHA6Ly91Yy5uYWxvZy5y
dS9jcnQvY2FfZm5zX3J1c3NpYV8yMDE5X3VsLmNydDAdBgNVHSAEFjAUMAgGBiqF
A2RxATAIBgYqhQNkcQIwKwYDVR0QBCQwIoAPMjAyMjAyMTYwMzI4MzFagQ8yMDIz
MDUxNjAzMjgzMVowggEbBgUqhQNkcASCARAwggEMDDLQn9CQ0JrQnCAi0JrRgNC4
0L/RgtC+0J/RgNC+IEhTTSIg0LLQtdGA0YHQuNC4IDIuMAwz0J/QkNCaICLQmtGA
0LjQv9GC0L7Qn9GA0L4g0KPQpiIgKNCy0LXRgNGB0LjQuCAyLjApDE/QodC10YDR
gtC40YTQuNC60LDRgiDRgdC+0L7RgtCy0LXRgtGB0YLQstC40Y8g4oSWINCh0KQv
MTI0LTM4ODEg0L7RgiAwNy4wOC4yMDIwDFDQodC10YDRgtC40YTQuNC60LDRgiDR
gdC+0L7RgtCy0LXRgtGB0YLQstC40Y8g4oSWINCh0KQvMTI4LTM4Njgg0L7RgiAy
My4wNy4yMDIwIDA/BgUqhQNkbwQ2DDTQodCa0JfQmCAi0JrRgNC40L/RgtC+0J/R
gNC+IENTUCIgKNCy0LXRgNGB0LjRjyA0LjApMIHwBgNVHR8EgegwgeUwSaBHoEWG
Q2h0dHA6Ly91Yy5uYWxvZy5ydS9jZHAvNGU1YzU0M2I3MGZlZmQ3NGM3NTk3MzA0
ZjJjYWNhZDc5NjcwNzhlNC5jcmwwSqBIoEaGRGh0dHA6Ly9jMDAwMC1hcHAwMDUv
Y2RwLzRlNWM1NDNiNzBmZWZkNzRjNzU5NzMwNGYyY2FjYWQ3OTY3MDc4ZTQuY3Js
MEygSqBIhkZodHRwOi8vcGtpLnRheC5nb3YucnUvY2RwLzRlNWM1NDNiNzBmZWZk
NzRjNzU5NzMwNGYyY2FjYWQ3OTY3MDc4ZTQuY3JsMAwGBSqFA2RyBAMCAQAwggFf
BgNVHSMEggFWMIIBUoAUTlxUO3D+/XTHWXME8srK15ZweOShggEspIIBKDCCASQx
HjAcBgkqhkiG9w0BCQEWD2RpdEBtaW5zdnlhei5ydTELMAkGA1UEBhMCUlUxGDAW
BgNVBAgMDzc3INCc0L7RgdC60LLQsDEZMBcGA1UEBwwQ0LMuINCc0L7RgdC60LLQ
sDEuMCwGA1UECQwl0YPQu9C40YbQsCDQotCy0LXRgNGB0LrQsNGPLCDQtNC+0Lwg
NzEsMCoGA1UECgwj0JzQuNC90LrQvtC80YHQstGP0LfRjCDQoNC+0YHRgdC40Lgx
GDAWBgUqhQNkARINMTA0NzcwMjAyNjcwMTEaMBgGCCqFAwOBAwEBEgwwMDc3MTA0
NzQzNzUxLDAqBgNVBAMMI9Cc0LjQvdC60L7QvNGB0LLRj9C30Ywg0KDQvtGB0YHQ
uNC4ggpn51LPAAAAAAOMMAoGCCqFAwcBAQMCA0EArnkQbQcxaaChUyFc0A6GQ9bE
pjGehtnZTTXf8lB2svsFMlcal/i5FBIu4r+Fs3VpxWYXGeUp3FAcLHHXtOmKeQ==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uC9QI3BohzHTqF1IC9GazNFJiJ8=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caG+4VuRqtdR4tSu650Uvfle9I8=</DigestValue>
      </Reference>
      <Reference URI="/xl/sharedStrings.xml?ContentType=application/vnd.openxmlformats-officedocument.spreadsheetml.sharedStrings+xml">
        <DigestMethod Algorithm="http://www.w3.org/2000/09/xmldsig#sha1"/>
        <DigestValue>V7wqFUVrbdX9aL+EZVRAGQmSY4w=</DigestValue>
      </Reference>
      <Reference URI="/xl/styles.xml?ContentType=application/vnd.openxmlformats-officedocument.spreadsheetml.styles+xml">
        <DigestMethod Algorithm="http://www.w3.org/2000/09/xmldsig#sha1"/>
        <DigestValue>wCXnJ/9xMSJbGIHiAmyZPLCC1TA=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mkgg9NGQ6xLwRs/JemKZVT7DzQc=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xCO7c7yuzItnqLan36Dr1fFCy3Q=</DigestValue>
      </Reference>
    </Manifest>
    <SignatureProperties>
      <SignatureProperty Id="idSignatureTime" Target="#idPackageSignature">
        <mdssi:SignatureTime>
          <mdssi:Format>YYYY-MM-DDThh:mm:ssTZD</mdssi:Format>
          <mdssi:Value>2022-05-04T03:29:52Z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2022-05-04T03:29:52Z</xd:SigningTime>
          <xd:SigningCertificate>
            <xd:Cert>
              <xd:CertDigest>
                <DigestMethod Algorithm="http://www.w3.org/2000/09/xmldsig#sha1"/>
                <DigestValue>i8pIbdOhEyBjt6Ja14nbPX5T7a8=</DigestValue>
              </xd:CertDigest>
              <xd:IssuerSerial>
                <X509IssuerName>CN=Федеральная налоговая служба, O=Федеральная налоговая служба, OU=УЦ ЮЛ, STREET="ул. Неглинная, д. 23", L=г. Москва, S=77 Москва, C=RU, ИНН=007707329152, ОГРН=1047707030513, E=uc@nalog.ru</X509IssuerName>
                <X509SerialNumber>83763349885858693270614798028958000906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Финплан</vt:lpstr>
    </vt:vector>
  </TitlesOfParts>
  <Company>MOESK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KolesnikovDV</dc:creator>
  <cp:lastModifiedBy>User</cp:lastModifiedBy>
  <cp:lastPrinted>2019-07-03T06:19:22Z</cp:lastPrinted>
  <dcterms:created xsi:type="dcterms:W3CDTF">2015-09-16T07:43:55Z</dcterms:created>
  <dcterms:modified xsi:type="dcterms:W3CDTF">2022-05-04T02:06:01Z</dcterms:modified>
</cp:coreProperties>
</file>