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60" windowHeight="9220" tabRatio="533" activeTab="7"/>
  </bookViews>
  <sheets>
    <sheet name="ф.3.1" sheetId="1" r:id="rId1"/>
    <sheet name="ф.3.1.1" sheetId="2" r:id="rId2"/>
    <sheet name="ф.3" sheetId="3" r:id="rId3"/>
    <sheet name="Т.1.4." sheetId="4" r:id="rId4"/>
    <sheet name="Т.1.4.1" sheetId="5" r:id="rId5"/>
    <sheet name="Т1.5" sheetId="6" r:id="rId6"/>
    <sheet name="П1.3" sheetId="7" r:id="rId7"/>
    <sheet name="П1.3_пр" sheetId="8" r:id="rId8"/>
    <sheet name="Т1.5.1" sheetId="9" r:id="rId9"/>
  </sheets>
  <definedNames/>
  <calcPr fullCalcOnLoad="1"/>
</workbook>
</file>

<file path=xl/sharedStrings.xml><?xml version="1.0" encoding="utf-8"?>
<sst xmlns="http://schemas.openxmlformats.org/spreadsheetml/2006/main" count="653" uniqueCount="197">
  <si>
    <t>Предложения</t>
  </si>
  <si>
    <t>по технологическому расходу электроэнергии (мощности)</t>
  </si>
  <si>
    <t>потерям в электрических сетях</t>
  </si>
  <si>
    <t>Приложение 2</t>
  </si>
  <si>
    <t>Форма 3.1.</t>
  </si>
  <si>
    <t>Показатели</t>
  </si>
  <si>
    <t>План</t>
  </si>
  <si>
    <t>Факт</t>
  </si>
  <si>
    <t>Отпуск в сеть</t>
  </si>
  <si>
    <t>млн.кВт.ч.</t>
  </si>
  <si>
    <t>МВт</t>
  </si>
  <si>
    <t>Потери в электрической</t>
  </si>
  <si>
    <t>сети</t>
  </si>
  <si>
    <t>Относительные потери</t>
  </si>
  <si>
    <t>%</t>
  </si>
  <si>
    <t>Отпуск из сети (полезный</t>
  </si>
  <si>
    <t>отпуск)</t>
  </si>
  <si>
    <t>Заявленная мощность</t>
  </si>
  <si>
    <t>потребителей услуг по</t>
  </si>
  <si>
    <t>передаче электроэнергии</t>
  </si>
  <si>
    <t>Присоединенная</t>
  </si>
  <si>
    <t>(установленная) мощность</t>
  </si>
  <si>
    <t>МВА (МВт)</t>
  </si>
  <si>
    <t>Март</t>
  </si>
  <si>
    <t>Апрель</t>
  </si>
  <si>
    <t>Май</t>
  </si>
  <si>
    <t>Июнь</t>
  </si>
  <si>
    <t>Июль</t>
  </si>
  <si>
    <t>№п/п</t>
  </si>
  <si>
    <t>Всего</t>
  </si>
  <si>
    <t>ВН</t>
  </si>
  <si>
    <t>СН1</t>
  </si>
  <si>
    <t>СН11</t>
  </si>
  <si>
    <t>НН</t>
  </si>
  <si>
    <t>1.1.</t>
  </si>
  <si>
    <t>из смежной сети.всего</t>
  </si>
  <si>
    <t>в т.ч. из сети</t>
  </si>
  <si>
    <t>СН2</t>
  </si>
  <si>
    <t>1.2.</t>
  </si>
  <si>
    <t>от электростанций ПЭ (ЭСО)</t>
  </si>
  <si>
    <t>1.3.</t>
  </si>
  <si>
    <t>оптового рынка)</t>
  </si>
  <si>
    <t>от других поставщиков(в т.ч.с</t>
  </si>
  <si>
    <t>1.4.</t>
  </si>
  <si>
    <t>от других организаций</t>
  </si>
  <si>
    <t>(сальдо-переток)</t>
  </si>
  <si>
    <t>2.</t>
  </si>
  <si>
    <t>Потери электроэнергии в сети</t>
  </si>
  <si>
    <t>то же в %</t>
  </si>
  <si>
    <t>3.</t>
  </si>
  <si>
    <t xml:space="preserve">расход электроэнергии на </t>
  </si>
  <si>
    <t>производственные и хоз.нужды</t>
  </si>
  <si>
    <t>4.</t>
  </si>
  <si>
    <t>Полезный отпуск из сети</t>
  </si>
  <si>
    <t>4.1.</t>
  </si>
  <si>
    <t>4.2.</t>
  </si>
  <si>
    <t>1.</t>
  </si>
  <si>
    <t xml:space="preserve">                                  Электрическая мощность потребителей по диапозонам напряжения (в целом по предприятию)</t>
  </si>
  <si>
    <t>Поступление мощности в сеть.Всего</t>
  </si>
  <si>
    <t>Потери  в сети</t>
  </si>
  <si>
    <t xml:space="preserve">Мощность на производственные и </t>
  </si>
  <si>
    <t>хозяйственные нужды</t>
  </si>
  <si>
    <t>Полезный отпуск мощности потребителям</t>
  </si>
  <si>
    <t xml:space="preserve">                                  Электрическая мощность потребителей по диапозонам напряжения (в части передачи)</t>
  </si>
  <si>
    <t>Таблица №П 1.5.</t>
  </si>
  <si>
    <t>2012 г.</t>
  </si>
  <si>
    <t>ФГУП "Энергетик" Россельхозакадемии</t>
  </si>
  <si>
    <t>ФГУП "Энергетик"</t>
  </si>
  <si>
    <t>Поступление в сеть</t>
  </si>
  <si>
    <t>млн.кВтч</t>
  </si>
  <si>
    <t>собственное потребление</t>
  </si>
  <si>
    <t>передачу сторонним потреб.</t>
  </si>
  <si>
    <t>собственного потребления</t>
  </si>
  <si>
    <t>Мощность</t>
  </si>
  <si>
    <t>передачи сторонним потреб.</t>
  </si>
  <si>
    <t>Присоединенная мощность</t>
  </si>
  <si>
    <t>10.1</t>
  </si>
  <si>
    <t>10.2</t>
  </si>
  <si>
    <t xml:space="preserve">Расчет технологического расхода электрической энергии (потерь) в электрических сетях </t>
  </si>
  <si>
    <t>таблица N П1.3</t>
  </si>
  <si>
    <t xml:space="preserve">                            (в целом по предприятию)</t>
  </si>
  <si>
    <t>всего</t>
  </si>
  <si>
    <t>Технические  потери</t>
  </si>
  <si>
    <t>Потери х.х. в тр-рах</t>
  </si>
  <si>
    <t>а</t>
  </si>
  <si>
    <t>Норматив потерь</t>
  </si>
  <si>
    <t>кВт/МВА</t>
  </si>
  <si>
    <t>б</t>
  </si>
  <si>
    <t>Суммарная мощ-ть тр-торов</t>
  </si>
  <si>
    <t>МВА</t>
  </si>
  <si>
    <t>в</t>
  </si>
  <si>
    <t>Продолжительность периода</t>
  </si>
  <si>
    <t>час</t>
  </si>
  <si>
    <t>Потери в БСК и СТК</t>
  </si>
  <si>
    <t>тыс.кВтч в год/шт</t>
  </si>
  <si>
    <t>Количество</t>
  </si>
  <si>
    <t>шт.</t>
  </si>
  <si>
    <t>Потери шунтирующих реакторов</t>
  </si>
  <si>
    <t>Потери в СК и ген-х в реж.СК</t>
  </si>
  <si>
    <t>Номинальная мощность</t>
  </si>
  <si>
    <t>Протери в СК ном.мощ. Мвар</t>
  </si>
  <si>
    <t>Количество СК</t>
  </si>
  <si>
    <t>Потери эл.энергии на корону</t>
  </si>
  <si>
    <t>Потери на корону в ЛЭП</t>
  </si>
  <si>
    <t>млн.кВтч в год/км</t>
  </si>
  <si>
    <t>Нагрузочные потери всего</t>
  </si>
  <si>
    <t>Нагрузочные потери в ВН, СН1,СН2</t>
  </si>
  <si>
    <t>0,02%Uвн</t>
  </si>
  <si>
    <t>Поправочный коэф-т</t>
  </si>
  <si>
    <t>Нагрузочные потери в сети НН</t>
  </si>
  <si>
    <t>млн.кВТч в год/км</t>
  </si>
  <si>
    <t>тыс.кВТч в год/км</t>
  </si>
  <si>
    <t>Протяженность линий 0,4кВ</t>
  </si>
  <si>
    <t>км</t>
  </si>
  <si>
    <t>Расход эл.эн.на собст.нужды</t>
  </si>
  <si>
    <t>Потери, обус.погрешн.приб.учета</t>
  </si>
  <si>
    <t>ИТОГО</t>
  </si>
  <si>
    <t>1.1</t>
  </si>
  <si>
    <t xml:space="preserve">             Расчет технологического расхода электрической энергии (потерь) в электрических сетях  </t>
  </si>
  <si>
    <t>(в части передачи)</t>
  </si>
  <si>
    <t>2013 г.</t>
  </si>
  <si>
    <t>сети,относимые на:</t>
  </si>
  <si>
    <t>2.1.</t>
  </si>
  <si>
    <t>2.2.</t>
  </si>
  <si>
    <t>отпуск) в т.ч.для</t>
  </si>
  <si>
    <t>сети,в т.ч.относимые на:</t>
  </si>
  <si>
    <t>6.1.</t>
  </si>
  <si>
    <t>6.2.</t>
  </si>
  <si>
    <t>8.1.</t>
  </si>
  <si>
    <t>8.2.</t>
  </si>
  <si>
    <t>передача сторонним потреб.</t>
  </si>
  <si>
    <t>9.1.</t>
  </si>
  <si>
    <t>9.2.</t>
  </si>
  <si>
    <t>сторонних потребителей</t>
  </si>
  <si>
    <t>5.</t>
  </si>
  <si>
    <t>6.</t>
  </si>
  <si>
    <t>7.</t>
  </si>
  <si>
    <t>8.</t>
  </si>
  <si>
    <t>9.</t>
  </si>
  <si>
    <t>10.</t>
  </si>
  <si>
    <t>Поступление эл.энергии. Всего</t>
  </si>
  <si>
    <t xml:space="preserve">Расход электроэнергии на </t>
  </si>
  <si>
    <t>Единицы измерения</t>
  </si>
  <si>
    <t xml:space="preserve">№ п/п </t>
  </si>
  <si>
    <t>план</t>
  </si>
  <si>
    <t>факт</t>
  </si>
  <si>
    <t>Январь</t>
  </si>
  <si>
    <t>Февраль</t>
  </si>
  <si>
    <t>Август</t>
  </si>
  <si>
    <t>Сентябрь</t>
  </si>
  <si>
    <t>Октябрь</t>
  </si>
  <si>
    <t>Ноябрь</t>
  </si>
  <si>
    <t>Декабрь</t>
  </si>
  <si>
    <t>Итого</t>
  </si>
  <si>
    <t>№ п/п</t>
  </si>
  <si>
    <t>Период регулирования 2013</t>
  </si>
  <si>
    <t>План 2012 г.</t>
  </si>
  <si>
    <t>Период регулирования 2014 г.</t>
  </si>
  <si>
    <t>Период регулирования 2014 г.                            (План 2014)</t>
  </si>
  <si>
    <t>Период регулирования 2014 г.                      (План 2014)</t>
  </si>
  <si>
    <t>Период регулирования 2014 г.               (План 2014)</t>
  </si>
  <si>
    <t>План 2014г.</t>
  </si>
  <si>
    <t>2014 г.</t>
  </si>
  <si>
    <t>таблица № 1.4.</t>
  </si>
  <si>
    <t>таблица № 1.5.</t>
  </si>
  <si>
    <t>на 2014 год. (в целом по предприятию)</t>
  </si>
  <si>
    <t xml:space="preserve">2012 год </t>
  </si>
  <si>
    <t>План 2013 г.</t>
  </si>
  <si>
    <t>План 2015г.</t>
  </si>
  <si>
    <t>на 2014 год. (в части передачи)</t>
  </si>
  <si>
    <t>2012 год</t>
  </si>
  <si>
    <t>2015 г.</t>
  </si>
  <si>
    <t>План на 2014 год с разбивкой по месяцам</t>
  </si>
  <si>
    <t>Факт 2012 г.</t>
  </si>
  <si>
    <t xml:space="preserve">Базовый период 2013 г. </t>
  </si>
  <si>
    <t>Период регулирования 2015 г.</t>
  </si>
  <si>
    <t>Базовый период 2013 г.                               (План 2013 в тариф)</t>
  </si>
  <si>
    <t>Период регулирования 2015 г.                            (План 2015)</t>
  </si>
  <si>
    <t>Базовый период 2013 г.                                  (План 2013 в тариф)</t>
  </si>
  <si>
    <t>Период регулирования 2015 г.               (План 2015)</t>
  </si>
  <si>
    <t>Базовый период 2013 г.                                    (План 2013 в тариф)</t>
  </si>
  <si>
    <t>Период регулирования 2015 г.                      (План 2015)</t>
  </si>
  <si>
    <t>План 2012</t>
  </si>
  <si>
    <t>Факт 2012</t>
  </si>
  <si>
    <t>Период регулирования 2014</t>
  </si>
  <si>
    <t>Период регулирования 2015</t>
  </si>
  <si>
    <t xml:space="preserve">                 Директор                                                                                                                                               Н.В.   Данилов                                                    </t>
  </si>
  <si>
    <t xml:space="preserve">                 Директор                                                                                                                                Н.В.   Данилов                                                    </t>
  </si>
  <si>
    <t>Директор                                                                                                                                                                              Н.В. Данилов</t>
  </si>
  <si>
    <t>Директор</t>
  </si>
  <si>
    <t>Н.В. Данилов</t>
  </si>
  <si>
    <t>таблица 1.4.</t>
  </si>
  <si>
    <t>Н.В.Данилов</t>
  </si>
  <si>
    <t xml:space="preserve">                                        Баланс электрической энергии по сетям ВН,СН1,СН11и НН (в части передачи)</t>
  </si>
  <si>
    <t xml:space="preserve">                  Баланс электрической энергии по сетям ВН,СН1,СН11и НН (в целом по предприятию)</t>
  </si>
  <si>
    <t>.В. Данилов</t>
  </si>
  <si>
    <t xml:space="preserve">Директор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</si>
</sst>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0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0.00000"/>
    <numFmt numFmtId="174" formatCode="0.00000000"/>
    <numFmt numFmtId="175" formatCode="0.000000000"/>
    <numFmt numFmtId="176" formatCode="0.0000000"/>
  </numFmts>
  <fonts count="53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b/>
      <sz val="10"/>
      <name val="Arial Cyr"/>
      <family val="0"/>
    </font>
    <font>
      <sz val="10"/>
      <color indexed="10"/>
      <name val="Arial Cyr"/>
      <family val="0"/>
    </font>
    <font>
      <b/>
      <i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"/>
      <family val="2"/>
    </font>
    <font>
      <sz val="12"/>
      <name val="Times New Roman"/>
      <family val="1"/>
    </font>
    <font>
      <sz val="12"/>
      <name val="Arial Narrow"/>
      <family val="2"/>
    </font>
    <font>
      <sz val="11"/>
      <name val="Arial Cyr"/>
      <family val="0"/>
    </font>
    <font>
      <sz val="14"/>
      <name val="Arial Cyr"/>
      <family val="0"/>
    </font>
    <font>
      <sz val="14"/>
      <name val="Arial Narrow"/>
      <family val="2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7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right"/>
    </xf>
    <xf numFmtId="49" fontId="1" fillId="0" borderId="12" xfId="0" applyNumberFormat="1" applyFont="1" applyBorder="1" applyAlignment="1">
      <alignment horizontal="right"/>
    </xf>
    <xf numFmtId="0" fontId="3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66" fontId="1" fillId="0" borderId="12" xfId="0" applyNumberFormat="1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166" fontId="1" fillId="0" borderId="0" xfId="0" applyNumberFormat="1" applyFont="1" applyAlignment="1">
      <alignment/>
    </xf>
    <xf numFmtId="0" fontId="0" fillId="0" borderId="14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166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5" fillId="0" borderId="12" xfId="0" applyFont="1" applyBorder="1" applyAlignment="1">
      <alignment/>
    </xf>
    <xf numFmtId="0" fontId="0" fillId="0" borderId="12" xfId="0" applyFont="1" applyBorder="1" applyAlignment="1">
      <alignment/>
    </xf>
    <xf numFmtId="166" fontId="0" fillId="0" borderId="12" xfId="0" applyNumberFormat="1" applyFont="1" applyBorder="1" applyAlignment="1">
      <alignment/>
    </xf>
    <xf numFmtId="164" fontId="0" fillId="0" borderId="12" xfId="0" applyNumberFormat="1" applyFont="1" applyBorder="1" applyAlignment="1">
      <alignment/>
    </xf>
    <xf numFmtId="2" fontId="0" fillId="0" borderId="12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7" fillId="0" borderId="12" xfId="0" applyFont="1" applyBorder="1" applyAlignment="1">
      <alignment/>
    </xf>
    <xf numFmtId="0" fontId="0" fillId="0" borderId="12" xfId="0" applyFont="1" applyBorder="1" applyAlignment="1">
      <alignment/>
    </xf>
    <xf numFmtId="166" fontId="0" fillId="0" borderId="12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15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13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8" fillId="0" borderId="12" xfId="0" applyFont="1" applyFill="1" applyBorder="1" applyAlignment="1">
      <alignment/>
    </xf>
    <xf numFmtId="0" fontId="8" fillId="0" borderId="13" xfId="0" applyFont="1" applyFill="1" applyBorder="1" applyAlignment="1">
      <alignment horizontal="center"/>
    </xf>
    <xf numFmtId="0" fontId="8" fillId="0" borderId="13" xfId="0" applyFont="1" applyFill="1" applyBorder="1" applyAlignment="1">
      <alignment/>
    </xf>
    <xf numFmtId="0" fontId="8" fillId="0" borderId="16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49" fontId="8" fillId="0" borderId="12" xfId="0" applyNumberFormat="1" applyFont="1" applyBorder="1" applyAlignment="1">
      <alignment horizontal="right"/>
    </xf>
    <xf numFmtId="0" fontId="8" fillId="0" borderId="10" xfId="0" applyFont="1" applyFill="1" applyBorder="1" applyAlignment="1">
      <alignment/>
    </xf>
    <xf numFmtId="0" fontId="8" fillId="0" borderId="0" xfId="0" applyFont="1" applyAlignment="1">
      <alignment horizontal="center" vertical="center"/>
    </xf>
    <xf numFmtId="165" fontId="0" fillId="0" borderId="13" xfId="0" applyNumberFormat="1" applyBorder="1" applyAlignment="1">
      <alignment horizontal="center"/>
    </xf>
    <xf numFmtId="0" fontId="8" fillId="0" borderId="15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13" xfId="0" applyFont="1" applyBorder="1" applyAlignment="1">
      <alignment horizontal="right"/>
    </xf>
    <xf numFmtId="0" fontId="8" fillId="0" borderId="15" xfId="0" applyFont="1" applyBorder="1" applyAlignment="1">
      <alignment horizontal="center"/>
    </xf>
    <xf numFmtId="166" fontId="8" fillId="0" borderId="13" xfId="0" applyNumberFormat="1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4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165" fontId="8" fillId="0" borderId="11" xfId="0" applyNumberFormat="1" applyFont="1" applyBorder="1" applyAlignment="1">
      <alignment/>
    </xf>
    <xf numFmtId="2" fontId="8" fillId="0" borderId="11" xfId="0" applyNumberFormat="1" applyFont="1" applyBorder="1" applyAlignment="1">
      <alignment horizontal="right"/>
    </xf>
    <xf numFmtId="166" fontId="8" fillId="0" borderId="0" xfId="0" applyNumberFormat="1" applyFont="1" applyAlignment="1">
      <alignment/>
    </xf>
    <xf numFmtId="0" fontId="8" fillId="0" borderId="12" xfId="0" applyFont="1" applyBorder="1" applyAlignment="1">
      <alignment horizontal="right"/>
    </xf>
    <xf numFmtId="2" fontId="8" fillId="0" borderId="12" xfId="0" applyNumberFormat="1" applyFont="1" applyBorder="1" applyAlignment="1">
      <alignment/>
    </xf>
    <xf numFmtId="0" fontId="8" fillId="0" borderId="13" xfId="0" applyFont="1" applyFill="1" applyBorder="1" applyAlignment="1">
      <alignment horizontal="right"/>
    </xf>
    <xf numFmtId="165" fontId="8" fillId="0" borderId="13" xfId="0" applyNumberFormat="1" applyFont="1" applyBorder="1" applyAlignment="1">
      <alignment/>
    </xf>
    <xf numFmtId="0" fontId="8" fillId="0" borderId="10" xfId="0" applyFont="1" applyBorder="1" applyAlignment="1">
      <alignment horizontal="right"/>
    </xf>
    <xf numFmtId="0" fontId="9" fillId="0" borderId="14" xfId="0" applyFont="1" applyFill="1" applyBorder="1" applyAlignment="1">
      <alignment horizontal="center"/>
    </xf>
    <xf numFmtId="2" fontId="8" fillId="0" borderId="13" xfId="0" applyNumberFormat="1" applyFont="1" applyBorder="1" applyAlignment="1">
      <alignment/>
    </xf>
    <xf numFmtId="0" fontId="8" fillId="0" borderId="15" xfId="0" applyFont="1" applyFill="1" applyBorder="1" applyAlignment="1">
      <alignment horizontal="right"/>
    </xf>
    <xf numFmtId="0" fontId="8" fillId="0" borderId="12" xfId="0" applyFont="1" applyFill="1" applyBorder="1" applyAlignment="1">
      <alignment horizontal="right"/>
    </xf>
    <xf numFmtId="0" fontId="8" fillId="0" borderId="0" xfId="0" applyFont="1" applyBorder="1" applyAlignment="1">
      <alignment/>
    </xf>
    <xf numFmtId="2" fontId="8" fillId="0" borderId="10" xfId="0" applyNumberFormat="1" applyFont="1" applyBorder="1" applyAlignment="1">
      <alignment/>
    </xf>
    <xf numFmtId="49" fontId="8" fillId="0" borderId="13" xfId="0" applyNumberFormat="1" applyFont="1" applyBorder="1" applyAlignment="1">
      <alignment horizontal="right"/>
    </xf>
    <xf numFmtId="16" fontId="8" fillId="0" borderId="12" xfId="0" applyNumberFormat="1" applyFont="1" applyBorder="1" applyAlignment="1">
      <alignment horizontal="right"/>
    </xf>
    <xf numFmtId="41" fontId="8" fillId="0" borderId="12" xfId="0" applyNumberFormat="1" applyFont="1" applyBorder="1" applyAlignment="1">
      <alignment horizontal="right"/>
    </xf>
    <xf numFmtId="49" fontId="8" fillId="0" borderId="0" xfId="0" applyNumberFormat="1" applyFont="1" applyBorder="1" applyAlignment="1">
      <alignment horizontal="right"/>
    </xf>
    <xf numFmtId="0" fontId="8" fillId="0" borderId="0" xfId="0" applyFont="1" applyFill="1" applyBorder="1" applyAlignment="1">
      <alignment/>
    </xf>
    <xf numFmtId="0" fontId="0" fillId="0" borderId="0" xfId="0" applyAlignment="1">
      <alignment horizontal="center" vertical="center"/>
    </xf>
    <xf numFmtId="0" fontId="3" fillId="0" borderId="11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20" xfId="0" applyFont="1" applyBorder="1" applyAlignment="1">
      <alignment horizontal="center"/>
    </xf>
    <xf numFmtId="1" fontId="8" fillId="0" borderId="12" xfId="0" applyNumberFormat="1" applyFont="1" applyBorder="1" applyAlignment="1">
      <alignment/>
    </xf>
    <xf numFmtId="165" fontId="8" fillId="0" borderId="12" xfId="0" applyNumberFormat="1" applyFont="1" applyBorder="1" applyAlignment="1">
      <alignment/>
    </xf>
    <xf numFmtId="165" fontId="1" fillId="0" borderId="12" xfId="0" applyNumberFormat="1" applyFont="1" applyBorder="1" applyAlignment="1">
      <alignment/>
    </xf>
    <xf numFmtId="165" fontId="0" fillId="0" borderId="12" xfId="0" applyNumberFormat="1" applyFont="1" applyBorder="1" applyAlignment="1">
      <alignment/>
    </xf>
    <xf numFmtId="164" fontId="0" fillId="0" borderId="12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12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/>
    </xf>
    <xf numFmtId="0" fontId="12" fillId="0" borderId="13" xfId="0" applyFont="1" applyBorder="1" applyAlignment="1">
      <alignment/>
    </xf>
    <xf numFmtId="0" fontId="12" fillId="0" borderId="12" xfId="0" applyFont="1" applyBorder="1" applyAlignment="1">
      <alignment horizontal="center"/>
    </xf>
    <xf numFmtId="165" fontId="12" fillId="0" borderId="12" xfId="0" applyNumberFormat="1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1" xfId="0" applyFont="1" applyBorder="1" applyAlignment="1">
      <alignment/>
    </xf>
    <xf numFmtId="2" fontId="12" fillId="0" borderId="12" xfId="0" applyNumberFormat="1" applyFont="1" applyBorder="1" applyAlignment="1">
      <alignment horizontal="center"/>
    </xf>
    <xf numFmtId="166" fontId="12" fillId="0" borderId="12" xfId="0" applyNumberFormat="1" applyFont="1" applyBorder="1" applyAlignment="1">
      <alignment horizontal="center"/>
    </xf>
    <xf numFmtId="0" fontId="12" fillId="0" borderId="12" xfId="0" applyFont="1" applyFill="1" applyBorder="1" applyAlignment="1">
      <alignment/>
    </xf>
    <xf numFmtId="0" fontId="12" fillId="0" borderId="13" xfId="0" applyFont="1" applyFill="1" applyBorder="1" applyAlignment="1">
      <alignment horizontal="center"/>
    </xf>
    <xf numFmtId="0" fontId="12" fillId="0" borderId="15" xfId="0" applyFont="1" applyFill="1" applyBorder="1" applyAlignment="1">
      <alignment/>
    </xf>
    <xf numFmtId="0" fontId="12" fillId="0" borderId="16" xfId="0" applyFont="1" applyFill="1" applyBorder="1" applyAlignment="1">
      <alignment/>
    </xf>
    <xf numFmtId="0" fontId="12" fillId="0" borderId="10" xfId="0" applyFont="1" applyBorder="1" applyAlignment="1">
      <alignment horizontal="center"/>
    </xf>
    <xf numFmtId="0" fontId="12" fillId="0" borderId="14" xfId="0" applyFont="1" applyFill="1" applyBorder="1" applyAlignment="1">
      <alignment/>
    </xf>
    <xf numFmtId="0" fontId="12" fillId="0" borderId="13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2" fillId="0" borderId="10" xfId="0" applyFont="1" applyBorder="1" applyAlignment="1">
      <alignment/>
    </xf>
    <xf numFmtId="0" fontId="12" fillId="0" borderId="11" xfId="0" applyFont="1" applyFill="1" applyBorder="1" applyAlignment="1">
      <alignment/>
    </xf>
    <xf numFmtId="0" fontId="12" fillId="0" borderId="0" xfId="0" applyFont="1" applyAlignment="1">
      <alignment/>
    </xf>
    <xf numFmtId="164" fontId="8" fillId="0" borderId="12" xfId="0" applyNumberFormat="1" applyFont="1" applyBorder="1" applyAlignment="1">
      <alignment/>
    </xf>
    <xf numFmtId="2" fontId="8" fillId="0" borderId="0" xfId="0" applyNumberFormat="1" applyFont="1" applyAlignment="1">
      <alignment/>
    </xf>
    <xf numFmtId="0" fontId="8" fillId="0" borderId="0" xfId="0" applyFont="1" applyAlignment="1">
      <alignment/>
    </xf>
    <xf numFmtId="164" fontId="12" fillId="0" borderId="11" xfId="0" applyNumberFormat="1" applyFon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12" fillId="0" borderId="13" xfId="0" applyNumberFormat="1" applyFont="1" applyBorder="1" applyAlignment="1">
      <alignment horizontal="center"/>
    </xf>
    <xf numFmtId="165" fontId="8" fillId="0" borderId="0" xfId="0" applyNumberFormat="1" applyFont="1" applyAlignment="1">
      <alignment/>
    </xf>
    <xf numFmtId="0" fontId="12" fillId="0" borderId="0" xfId="0" applyFont="1" applyBorder="1" applyAlignment="1">
      <alignment/>
    </xf>
    <xf numFmtId="0" fontId="14" fillId="0" borderId="11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2" xfId="0" applyFont="1" applyBorder="1" applyAlignment="1">
      <alignment/>
    </xf>
    <xf numFmtId="0" fontId="14" fillId="0" borderId="13" xfId="0" applyFont="1" applyBorder="1" applyAlignment="1">
      <alignment/>
    </xf>
    <xf numFmtId="164" fontId="14" fillId="0" borderId="12" xfId="0" applyNumberFormat="1" applyFont="1" applyBorder="1" applyAlignment="1">
      <alignment/>
    </xf>
    <xf numFmtId="165" fontId="14" fillId="0" borderId="12" xfId="0" applyNumberFormat="1" applyFont="1" applyBorder="1" applyAlignment="1">
      <alignment/>
    </xf>
    <xf numFmtId="0" fontId="14" fillId="0" borderId="13" xfId="0" applyFont="1" applyBorder="1" applyAlignment="1">
      <alignment horizontal="center"/>
    </xf>
    <xf numFmtId="0" fontId="14" fillId="0" borderId="11" xfId="0" applyFont="1" applyBorder="1" applyAlignment="1">
      <alignment/>
    </xf>
    <xf numFmtId="0" fontId="14" fillId="0" borderId="10" xfId="0" applyFont="1" applyBorder="1" applyAlignment="1">
      <alignment/>
    </xf>
    <xf numFmtId="49" fontId="14" fillId="0" borderId="13" xfId="0" applyNumberFormat="1" applyFont="1" applyBorder="1" applyAlignment="1">
      <alignment horizontal="center"/>
    </xf>
    <xf numFmtId="166" fontId="14" fillId="0" borderId="15" xfId="0" applyNumberFormat="1" applyFont="1" applyBorder="1" applyAlignment="1">
      <alignment/>
    </xf>
    <xf numFmtId="2" fontId="14" fillId="0" borderId="13" xfId="0" applyNumberFormat="1" applyFont="1" applyBorder="1" applyAlignment="1">
      <alignment/>
    </xf>
    <xf numFmtId="164" fontId="14" fillId="0" borderId="13" xfId="0" applyNumberFormat="1" applyFont="1" applyBorder="1" applyAlignment="1">
      <alignment/>
    </xf>
    <xf numFmtId="0" fontId="14" fillId="0" borderId="19" xfId="0" applyFont="1" applyBorder="1" applyAlignment="1">
      <alignment/>
    </xf>
    <xf numFmtId="165" fontId="14" fillId="0" borderId="15" xfId="0" applyNumberFormat="1" applyFont="1" applyBorder="1" applyAlignment="1">
      <alignment/>
    </xf>
    <xf numFmtId="165" fontId="14" fillId="0" borderId="13" xfId="0" applyNumberFormat="1" applyFont="1" applyBorder="1" applyAlignment="1">
      <alignment/>
    </xf>
    <xf numFmtId="0" fontId="14" fillId="0" borderId="16" xfId="0" applyFont="1" applyBorder="1" applyAlignment="1">
      <alignment/>
    </xf>
    <xf numFmtId="0" fontId="14" fillId="0" borderId="21" xfId="0" applyFont="1" applyBorder="1" applyAlignment="1">
      <alignment/>
    </xf>
    <xf numFmtId="166" fontId="14" fillId="0" borderId="12" xfId="0" applyNumberFormat="1" applyFont="1" applyBorder="1" applyAlignment="1">
      <alignment/>
    </xf>
    <xf numFmtId="2" fontId="14" fillId="0" borderId="12" xfId="0" applyNumberFormat="1" applyFont="1" applyBorder="1" applyAlignment="1">
      <alignment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165" fontId="2" fillId="0" borderId="12" xfId="0" applyNumberFormat="1" applyFont="1" applyBorder="1" applyAlignment="1">
      <alignment/>
    </xf>
    <xf numFmtId="0" fontId="2" fillId="0" borderId="13" xfId="0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165" fontId="2" fillId="0" borderId="13" xfId="0" applyNumberFormat="1" applyFont="1" applyBorder="1" applyAlignment="1">
      <alignment/>
    </xf>
    <xf numFmtId="2" fontId="2" fillId="0" borderId="12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15" fillId="0" borderId="13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1" xfId="0" applyFont="1" applyBorder="1" applyAlignment="1">
      <alignment/>
    </xf>
    <xf numFmtId="0" fontId="15" fillId="0" borderId="11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12" xfId="0" applyFont="1" applyBorder="1" applyAlignment="1">
      <alignment/>
    </xf>
    <xf numFmtId="0" fontId="15" fillId="0" borderId="13" xfId="0" applyFont="1" applyBorder="1" applyAlignment="1">
      <alignment/>
    </xf>
    <xf numFmtId="165" fontId="15" fillId="0" borderId="12" xfId="0" applyNumberFormat="1" applyFont="1" applyBorder="1" applyAlignment="1">
      <alignment/>
    </xf>
    <xf numFmtId="166" fontId="15" fillId="0" borderId="12" xfId="0" applyNumberFormat="1" applyFont="1" applyBorder="1" applyAlignment="1">
      <alignment/>
    </xf>
    <xf numFmtId="0" fontId="15" fillId="0" borderId="13" xfId="0" applyFont="1" applyBorder="1" applyAlignment="1">
      <alignment horizontal="center"/>
    </xf>
    <xf numFmtId="49" fontId="15" fillId="0" borderId="13" xfId="0" applyNumberFormat="1" applyFont="1" applyBorder="1" applyAlignment="1">
      <alignment horizontal="center"/>
    </xf>
    <xf numFmtId="165" fontId="15" fillId="0" borderId="13" xfId="0" applyNumberFormat="1" applyFont="1" applyBorder="1" applyAlignment="1">
      <alignment/>
    </xf>
    <xf numFmtId="2" fontId="15" fillId="0" borderId="12" xfId="0" applyNumberFormat="1" applyFont="1" applyBorder="1" applyAlignment="1">
      <alignment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16" fillId="0" borderId="0" xfId="0" applyFont="1" applyAlignment="1">
      <alignment horizontal="center"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2" fontId="2" fillId="0" borderId="13" xfId="0" applyNumberFormat="1" applyFont="1" applyBorder="1" applyAlignment="1">
      <alignment/>
    </xf>
    <xf numFmtId="0" fontId="15" fillId="0" borderId="20" xfId="0" applyFont="1" applyBorder="1" applyAlignment="1">
      <alignment horizontal="center"/>
    </xf>
    <xf numFmtId="0" fontId="15" fillId="0" borderId="10" xfId="0" applyFont="1" applyBorder="1" applyAlignment="1">
      <alignment/>
    </xf>
    <xf numFmtId="165" fontId="15" fillId="0" borderId="15" xfId="0" applyNumberFormat="1" applyFont="1" applyBorder="1" applyAlignment="1">
      <alignment/>
    </xf>
    <xf numFmtId="0" fontId="15" fillId="0" borderId="16" xfId="0" applyFont="1" applyBorder="1" applyAlignment="1">
      <alignment/>
    </xf>
    <xf numFmtId="0" fontId="12" fillId="0" borderId="12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8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0" xfId="0" applyFont="1" applyAlignment="1">
      <alignment horizontal="right"/>
    </xf>
    <xf numFmtId="0" fontId="2" fillId="0" borderId="17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5" fillId="0" borderId="24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zoomScale="75" zoomScaleNormal="75" zoomScalePageLayoutView="0" workbookViewId="0" topLeftCell="A1">
      <selection activeCell="K14" sqref="K14"/>
    </sheetView>
  </sheetViews>
  <sheetFormatPr defaultColWidth="9.125" defaultRowHeight="12.75"/>
  <cols>
    <col min="1" max="1" width="7.00390625" style="49" customWidth="1"/>
    <col min="2" max="2" width="27.875" style="48" customWidth="1"/>
    <col min="3" max="3" width="11.50390625" style="48" customWidth="1"/>
    <col min="4" max="4" width="12.625" style="48" customWidth="1"/>
    <col min="5" max="5" width="11.625" style="48" customWidth="1"/>
    <col min="6" max="6" width="12.50390625" style="48" bestFit="1" customWidth="1"/>
    <col min="7" max="8" width="11.125" style="48" bestFit="1" customWidth="1"/>
    <col min="9" max="16384" width="9.125" style="48" customWidth="1"/>
  </cols>
  <sheetData>
    <row r="1" spans="1:8" ht="12.75">
      <c r="A1" s="116"/>
      <c r="B1" s="115"/>
      <c r="C1" s="115"/>
      <c r="D1" s="115"/>
      <c r="E1" s="115"/>
      <c r="F1" s="115"/>
      <c r="G1" s="115" t="s">
        <v>3</v>
      </c>
      <c r="H1" s="115"/>
    </row>
    <row r="2" spans="1:8" ht="12.75">
      <c r="A2" s="116"/>
      <c r="B2" s="115"/>
      <c r="C2" s="115"/>
      <c r="D2" s="115"/>
      <c r="E2" s="115"/>
      <c r="F2" s="115"/>
      <c r="G2" s="115" t="s">
        <v>4</v>
      </c>
      <c r="H2" s="115"/>
    </row>
    <row r="3" spans="1:8" ht="12.75">
      <c r="A3" s="216" t="s">
        <v>0</v>
      </c>
      <c r="B3" s="216"/>
      <c r="C3" s="216"/>
      <c r="D3" s="216"/>
      <c r="E3" s="216"/>
      <c r="F3" s="216"/>
      <c r="G3" s="216"/>
      <c r="H3" s="115"/>
    </row>
    <row r="4" spans="1:8" ht="12.75">
      <c r="A4" s="216" t="s">
        <v>1</v>
      </c>
      <c r="B4" s="216"/>
      <c r="C4" s="216"/>
      <c r="D4" s="216"/>
      <c r="E4" s="216"/>
      <c r="F4" s="216"/>
      <c r="G4" s="216"/>
      <c r="H4" s="115"/>
    </row>
    <row r="5" spans="1:8" ht="12.75">
      <c r="A5" s="216" t="s">
        <v>2</v>
      </c>
      <c r="B5" s="216"/>
      <c r="C5" s="216"/>
      <c r="D5" s="216"/>
      <c r="E5" s="216"/>
      <c r="F5" s="216"/>
      <c r="G5" s="216"/>
      <c r="H5" s="115"/>
    </row>
    <row r="6" spans="1:8" ht="12.75">
      <c r="A6" s="216" t="s">
        <v>67</v>
      </c>
      <c r="B6" s="216"/>
      <c r="C6" s="216"/>
      <c r="D6" s="216"/>
      <c r="E6" s="216"/>
      <c r="F6" s="216"/>
      <c r="G6" s="216"/>
      <c r="H6" s="115"/>
    </row>
    <row r="7" spans="1:8" ht="12.75">
      <c r="A7" s="216" t="s">
        <v>165</v>
      </c>
      <c r="B7" s="216"/>
      <c r="C7" s="216"/>
      <c r="D7" s="216"/>
      <c r="E7" s="216"/>
      <c r="F7" s="216"/>
      <c r="G7" s="216"/>
      <c r="H7" s="115"/>
    </row>
    <row r="8" spans="1:8" ht="12.75">
      <c r="A8" s="116"/>
      <c r="B8" s="115"/>
      <c r="C8" s="115"/>
      <c r="D8" s="115"/>
      <c r="E8" s="115"/>
      <c r="F8" s="115"/>
      <c r="G8" s="115"/>
      <c r="H8" s="115"/>
    </row>
    <row r="9" spans="1:8" s="65" customFormat="1" ht="12.75">
      <c r="A9" s="212" t="s">
        <v>143</v>
      </c>
      <c r="B9" s="212" t="s">
        <v>5</v>
      </c>
      <c r="C9" s="213" t="s">
        <v>142</v>
      </c>
      <c r="D9" s="212" t="s">
        <v>166</v>
      </c>
      <c r="E9" s="212"/>
      <c r="F9" s="214" t="s">
        <v>167</v>
      </c>
      <c r="G9" s="214" t="s">
        <v>161</v>
      </c>
      <c r="H9" s="214" t="s">
        <v>168</v>
      </c>
    </row>
    <row r="10" spans="1:8" s="65" customFormat="1" ht="12.75">
      <c r="A10" s="212"/>
      <c r="B10" s="212"/>
      <c r="C10" s="213"/>
      <c r="D10" s="117" t="s">
        <v>6</v>
      </c>
      <c r="E10" s="117" t="s">
        <v>7</v>
      </c>
      <c r="F10" s="215"/>
      <c r="G10" s="215"/>
      <c r="H10" s="215"/>
    </row>
    <row r="11" spans="1:8" s="65" customFormat="1" ht="12.75">
      <c r="A11" s="119">
        <v>1</v>
      </c>
      <c r="B11" s="119">
        <v>2</v>
      </c>
      <c r="C11" s="118">
        <v>3</v>
      </c>
      <c r="D11" s="118">
        <v>4</v>
      </c>
      <c r="E11" s="118">
        <v>5</v>
      </c>
      <c r="F11" s="118">
        <v>6</v>
      </c>
      <c r="G11" s="118">
        <v>7</v>
      </c>
      <c r="H11" s="118">
        <v>7</v>
      </c>
    </row>
    <row r="12" spans="1:8" ht="12.75">
      <c r="A12" s="120">
        <v>1</v>
      </c>
      <c r="B12" s="121" t="s">
        <v>8</v>
      </c>
      <c r="C12" s="122" t="s">
        <v>9</v>
      </c>
      <c r="D12" s="122">
        <v>149.129</v>
      </c>
      <c r="E12" s="126">
        <v>157</v>
      </c>
      <c r="F12" s="123">
        <f>F17+F14</f>
        <v>149.047</v>
      </c>
      <c r="G12" s="123">
        <f aca="true" t="shared" si="0" ref="E12:G13">G17+G14</f>
        <v>160.96200000000002</v>
      </c>
      <c r="H12" s="123">
        <f>H17+H14</f>
        <v>160.87400000000002</v>
      </c>
    </row>
    <row r="13" spans="1:10" ht="12.75">
      <c r="A13" s="124"/>
      <c r="B13" s="125"/>
      <c r="C13" s="122" t="s">
        <v>10</v>
      </c>
      <c r="D13" s="122">
        <v>22.055</v>
      </c>
      <c r="E13" s="123">
        <f t="shared" si="0"/>
        <v>22.055</v>
      </c>
      <c r="F13" s="122">
        <f>F18+F15</f>
        <v>22.043</v>
      </c>
      <c r="G13" s="122">
        <f t="shared" si="0"/>
        <v>23.787</v>
      </c>
      <c r="H13" s="122">
        <f>H18+H15</f>
        <v>23.773999999999997</v>
      </c>
      <c r="J13" s="147"/>
    </row>
    <row r="14" spans="1:10" ht="12.75">
      <c r="A14" s="120">
        <v>2</v>
      </c>
      <c r="B14" s="121" t="s">
        <v>11</v>
      </c>
      <c r="C14" s="122" t="s">
        <v>9</v>
      </c>
      <c r="D14" s="122">
        <v>12.542</v>
      </c>
      <c r="E14" s="122">
        <v>18.9</v>
      </c>
      <c r="F14" s="127">
        <v>12.46</v>
      </c>
      <c r="G14" s="127">
        <v>13.376</v>
      </c>
      <c r="H14" s="123">
        <v>13.288</v>
      </c>
      <c r="J14" s="147"/>
    </row>
    <row r="15" spans="1:8" ht="12.75">
      <c r="A15" s="124"/>
      <c r="B15" s="125" t="s">
        <v>12</v>
      </c>
      <c r="C15" s="122" t="s">
        <v>10</v>
      </c>
      <c r="D15" s="122">
        <v>1.855</v>
      </c>
      <c r="E15" s="122">
        <v>1.855</v>
      </c>
      <c r="F15" s="122">
        <v>1.843</v>
      </c>
      <c r="G15" s="122">
        <v>1.977</v>
      </c>
      <c r="H15" s="122">
        <v>1.964</v>
      </c>
    </row>
    <row r="16" spans="1:8" ht="12.75">
      <c r="A16" s="122">
        <v>3</v>
      </c>
      <c r="B16" s="128" t="s">
        <v>13</v>
      </c>
      <c r="C16" s="129" t="s">
        <v>14</v>
      </c>
      <c r="D16" s="126">
        <f>D15/D13*100</f>
        <v>8.41079120380866</v>
      </c>
      <c r="E16" s="126">
        <v>12.04</v>
      </c>
      <c r="F16" s="126">
        <f>F15/F13*100</f>
        <v>8.360930907771175</v>
      </c>
      <c r="G16" s="126">
        <f>G15/G13*100</f>
        <v>8.311262454281751</v>
      </c>
      <c r="H16" s="126">
        <f>H15/H13*100</f>
        <v>8.261125599394296</v>
      </c>
    </row>
    <row r="17" spans="1:8" ht="12.75">
      <c r="A17" s="129">
        <v>4</v>
      </c>
      <c r="B17" s="130" t="s">
        <v>15</v>
      </c>
      <c r="C17" s="120" t="s">
        <v>9</v>
      </c>
      <c r="D17" s="120">
        <f>D12-D14</f>
        <v>136.587</v>
      </c>
      <c r="E17" s="146">
        <f>E12-E14</f>
        <v>138.1</v>
      </c>
      <c r="F17" s="120">
        <v>136.587</v>
      </c>
      <c r="G17" s="120">
        <v>147.586</v>
      </c>
      <c r="H17" s="120">
        <v>147.586</v>
      </c>
    </row>
    <row r="18" spans="1:10" ht="12.75">
      <c r="A18" s="124"/>
      <c r="B18" s="131" t="s">
        <v>16</v>
      </c>
      <c r="C18" s="132"/>
      <c r="D18" s="142">
        <v>20.227</v>
      </c>
      <c r="E18" s="124">
        <v>20.2</v>
      </c>
      <c r="F18" s="124">
        <v>20.2</v>
      </c>
      <c r="G18" s="124">
        <v>21.81</v>
      </c>
      <c r="H18" s="124">
        <v>21.81</v>
      </c>
      <c r="J18" s="147"/>
    </row>
    <row r="19" spans="1:8" ht="12.75">
      <c r="A19" s="129">
        <v>5</v>
      </c>
      <c r="B19" s="130" t="s">
        <v>17</v>
      </c>
      <c r="C19" s="120" t="s">
        <v>10</v>
      </c>
      <c r="D19" s="120"/>
      <c r="E19" s="120"/>
      <c r="F19" s="120"/>
      <c r="G19" s="120"/>
      <c r="H19" s="120"/>
    </row>
    <row r="20" spans="1:8" ht="12.75">
      <c r="A20" s="132"/>
      <c r="B20" s="133" t="s">
        <v>18</v>
      </c>
      <c r="C20" s="132"/>
      <c r="D20" s="132">
        <v>22.055</v>
      </c>
      <c r="E20" s="132">
        <v>22.055</v>
      </c>
      <c r="F20" s="132">
        <v>22.043</v>
      </c>
      <c r="G20" s="132">
        <v>23.787</v>
      </c>
      <c r="H20" s="132">
        <v>23.774</v>
      </c>
    </row>
    <row r="21" spans="1:8" ht="12.75">
      <c r="A21" s="124"/>
      <c r="B21" s="131" t="s">
        <v>19</v>
      </c>
      <c r="C21" s="124"/>
      <c r="D21" s="124"/>
      <c r="E21" s="124"/>
      <c r="F21" s="124"/>
      <c r="G21" s="124"/>
      <c r="H21" s="124"/>
    </row>
    <row r="22" spans="1:8" ht="12.75">
      <c r="A22" s="120">
        <v>6</v>
      </c>
      <c r="B22" s="134" t="s">
        <v>20</v>
      </c>
      <c r="C22" s="120" t="s">
        <v>22</v>
      </c>
      <c r="D22" s="120"/>
      <c r="E22" s="120"/>
      <c r="F22" s="120"/>
      <c r="G22" s="120"/>
      <c r="H22" s="120"/>
    </row>
    <row r="23" spans="1:8" ht="12.75">
      <c r="A23" s="132"/>
      <c r="B23" s="135" t="s">
        <v>21</v>
      </c>
      <c r="C23" s="136"/>
      <c r="D23" s="132">
        <v>26</v>
      </c>
      <c r="E23" s="132">
        <v>26</v>
      </c>
      <c r="F23" s="132">
        <v>27</v>
      </c>
      <c r="G23" s="132">
        <v>27</v>
      </c>
      <c r="H23" s="132">
        <v>27</v>
      </c>
    </row>
    <row r="24" spans="1:8" ht="12.75">
      <c r="A24" s="132"/>
      <c r="B24" s="135" t="s">
        <v>18</v>
      </c>
      <c r="C24" s="136"/>
      <c r="D24" s="136"/>
      <c r="E24" s="136"/>
      <c r="F24" s="136"/>
      <c r="G24" s="136"/>
      <c r="H24" s="136"/>
    </row>
    <row r="25" spans="1:8" ht="12.75">
      <c r="A25" s="124"/>
      <c r="B25" s="137" t="s">
        <v>19</v>
      </c>
      <c r="C25" s="125"/>
      <c r="D25" s="125"/>
      <c r="E25" s="125"/>
      <c r="F25" s="125"/>
      <c r="G25" s="125"/>
      <c r="H25" s="125"/>
    </row>
    <row r="26" spans="1:8" ht="12.75">
      <c r="A26" s="116"/>
      <c r="B26" s="115"/>
      <c r="C26" s="115"/>
      <c r="D26" s="115"/>
      <c r="E26" s="115"/>
      <c r="F26" s="115"/>
      <c r="G26" s="115"/>
      <c r="H26" s="115"/>
    </row>
    <row r="27" spans="1:8" ht="12.75">
      <c r="A27" s="116"/>
      <c r="B27" s="115"/>
      <c r="C27" s="115"/>
      <c r="D27" s="115"/>
      <c r="E27" s="115"/>
      <c r="F27" s="115"/>
      <c r="G27" s="115"/>
      <c r="H27" s="115"/>
    </row>
    <row r="28" spans="1:8" ht="12.75">
      <c r="A28" s="116"/>
      <c r="B28" s="115"/>
      <c r="C28" s="115"/>
      <c r="D28" s="115"/>
      <c r="E28" s="115"/>
      <c r="F28" s="115"/>
      <c r="G28" s="115"/>
      <c r="H28" s="115"/>
    </row>
    <row r="29" spans="1:8" ht="12.75">
      <c r="A29" s="116"/>
      <c r="B29" s="115"/>
      <c r="C29" s="115"/>
      <c r="D29" s="115"/>
      <c r="E29" s="115"/>
      <c r="F29" s="115"/>
      <c r="G29" s="115"/>
      <c r="H29" s="115"/>
    </row>
    <row r="30" spans="1:10" ht="12.75">
      <c r="A30" s="138"/>
      <c r="B30" s="138"/>
      <c r="C30" s="138"/>
      <c r="D30" s="138"/>
      <c r="E30" s="138"/>
      <c r="F30" s="138"/>
      <c r="G30" s="138"/>
      <c r="H30" s="115"/>
      <c r="J30" s="115"/>
    </row>
    <row r="31" spans="1:8" ht="12.75">
      <c r="A31" s="116"/>
      <c r="B31" s="115"/>
      <c r="C31" s="115"/>
      <c r="D31" s="115"/>
      <c r="E31" s="115"/>
      <c r="F31" s="115"/>
      <c r="G31" s="115"/>
      <c r="H31" s="115"/>
    </row>
    <row r="32" spans="1:8" ht="12.75">
      <c r="A32" s="138" t="s">
        <v>186</v>
      </c>
      <c r="B32" s="138"/>
      <c r="C32" s="138"/>
      <c r="D32" s="138"/>
      <c r="E32" s="138"/>
      <c r="F32" s="138"/>
      <c r="G32" s="138"/>
      <c r="H32" s="138"/>
    </row>
  </sheetData>
  <sheetProtection/>
  <mergeCells count="12">
    <mergeCell ref="A3:G3"/>
    <mergeCell ref="A4:G4"/>
    <mergeCell ref="A5:G5"/>
    <mergeCell ref="A6:G6"/>
    <mergeCell ref="B9:B10"/>
    <mergeCell ref="C9:C10"/>
    <mergeCell ref="H9:H10"/>
    <mergeCell ref="A7:G7"/>
    <mergeCell ref="D9:E9"/>
    <mergeCell ref="F9:F10"/>
    <mergeCell ref="G9:G10"/>
    <mergeCell ref="A9:A10"/>
  </mergeCells>
  <printOptions/>
  <pageMargins left="0.62" right="0.1968503937007874" top="0.984251968503937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zoomScale="75" zoomScaleNormal="75" zoomScalePageLayoutView="0" workbookViewId="0" topLeftCell="A1">
      <selection activeCell="K32" sqref="K32"/>
    </sheetView>
  </sheetViews>
  <sheetFormatPr defaultColWidth="9.00390625" defaultRowHeight="12.75"/>
  <cols>
    <col min="1" max="1" width="5.50390625" style="7" customWidth="1"/>
    <col min="2" max="2" width="25.375" style="0" customWidth="1"/>
    <col min="3" max="3" width="12.00390625" style="0" customWidth="1"/>
    <col min="4" max="4" width="9.125" style="7" customWidth="1"/>
    <col min="5" max="5" width="8.875" style="7" customWidth="1"/>
    <col min="6" max="6" width="14.125" style="7" customWidth="1"/>
    <col min="7" max="7" width="10.125" style="7" customWidth="1"/>
    <col min="8" max="8" width="11.50390625" style="0" customWidth="1"/>
  </cols>
  <sheetData>
    <row r="1" ht="12">
      <c r="G1" s="7" t="s">
        <v>3</v>
      </c>
    </row>
    <row r="2" ht="12">
      <c r="G2" s="7" t="s">
        <v>4</v>
      </c>
    </row>
    <row r="3" spans="1:7" ht="12">
      <c r="A3" s="217" t="s">
        <v>0</v>
      </c>
      <c r="B3" s="217"/>
      <c r="C3" s="217"/>
      <c r="D3" s="217"/>
      <c r="E3" s="217"/>
      <c r="F3" s="217"/>
      <c r="G3" s="217"/>
    </row>
    <row r="4" spans="1:7" ht="12">
      <c r="A4" s="217" t="s">
        <v>1</v>
      </c>
      <c r="B4" s="217"/>
      <c r="C4" s="217"/>
      <c r="D4" s="217"/>
      <c r="E4" s="217"/>
      <c r="F4" s="217"/>
      <c r="G4" s="217"/>
    </row>
    <row r="5" spans="1:7" ht="12">
      <c r="A5" s="217" t="s">
        <v>2</v>
      </c>
      <c r="B5" s="217"/>
      <c r="C5" s="217"/>
      <c r="D5" s="217"/>
      <c r="E5" s="217"/>
      <c r="F5" s="217"/>
      <c r="G5" s="217"/>
    </row>
    <row r="6" spans="1:7" ht="12">
      <c r="A6" s="217" t="s">
        <v>67</v>
      </c>
      <c r="B6" s="217"/>
      <c r="C6" s="217"/>
      <c r="D6" s="217"/>
      <c r="E6" s="217"/>
      <c r="F6" s="217"/>
      <c r="G6" s="217"/>
    </row>
    <row r="7" spans="1:7" ht="12">
      <c r="A7" s="217" t="s">
        <v>169</v>
      </c>
      <c r="B7" s="217"/>
      <c r="C7" s="217"/>
      <c r="D7" s="217"/>
      <c r="E7" s="217"/>
      <c r="F7" s="217"/>
      <c r="G7" s="217"/>
    </row>
    <row r="9" spans="1:8" ht="12">
      <c r="A9" s="219" t="s">
        <v>143</v>
      </c>
      <c r="B9" s="221" t="s">
        <v>5</v>
      </c>
      <c r="C9" s="222" t="s">
        <v>142</v>
      </c>
      <c r="D9" s="218" t="s">
        <v>170</v>
      </c>
      <c r="E9" s="218"/>
      <c r="F9" s="4" t="s">
        <v>6</v>
      </c>
      <c r="G9" s="4" t="s">
        <v>6</v>
      </c>
      <c r="H9" s="4" t="s">
        <v>6</v>
      </c>
    </row>
    <row r="10" spans="1:8" ht="12">
      <c r="A10" s="220"/>
      <c r="B10" s="221"/>
      <c r="C10" s="222"/>
      <c r="D10" s="3" t="s">
        <v>144</v>
      </c>
      <c r="E10" s="3" t="s">
        <v>145</v>
      </c>
      <c r="F10" s="5" t="s">
        <v>120</v>
      </c>
      <c r="G10" s="5" t="s">
        <v>162</v>
      </c>
      <c r="H10" s="5" t="s">
        <v>171</v>
      </c>
    </row>
    <row r="11" spans="1:8" ht="12">
      <c r="A11" s="4">
        <v>1</v>
      </c>
      <c r="B11" s="4" t="s">
        <v>8</v>
      </c>
      <c r="C11" s="3" t="s">
        <v>9</v>
      </c>
      <c r="D11" s="3">
        <f>D16+D13</f>
        <v>135.386</v>
      </c>
      <c r="E11" s="107">
        <f aca="true" t="shared" si="0" ref="E11:G12">E16+E13</f>
        <v>139.29999999999998</v>
      </c>
      <c r="F11" s="3">
        <f>F16+F13</f>
        <v>135.312</v>
      </c>
      <c r="G11" s="3">
        <f t="shared" si="0"/>
        <v>147.235</v>
      </c>
      <c r="H11" s="3">
        <f>H16+H13</f>
        <v>147.155</v>
      </c>
    </row>
    <row r="12" spans="1:8" ht="12">
      <c r="A12" s="5"/>
      <c r="B12" s="2"/>
      <c r="C12" s="3" t="s">
        <v>10</v>
      </c>
      <c r="D12" s="3">
        <f>D17+D14</f>
        <v>19.901</v>
      </c>
      <c r="E12" s="3">
        <f t="shared" si="0"/>
        <v>19.901</v>
      </c>
      <c r="F12" s="3">
        <f>F17+F14</f>
        <v>19.904</v>
      </c>
      <c r="G12" s="3">
        <f t="shared" si="0"/>
        <v>21.649</v>
      </c>
      <c r="H12" s="3">
        <f>H17+H14</f>
        <v>21.637</v>
      </c>
    </row>
    <row r="13" spans="1:8" ht="12">
      <c r="A13" s="4">
        <v>2</v>
      </c>
      <c r="B13" s="4" t="s">
        <v>11</v>
      </c>
      <c r="C13" s="3" t="s">
        <v>9</v>
      </c>
      <c r="D13" s="3">
        <v>11.386</v>
      </c>
      <c r="E13" s="3">
        <v>11.7</v>
      </c>
      <c r="F13" s="3">
        <v>11.312</v>
      </c>
      <c r="G13" s="3">
        <v>12.235</v>
      </c>
      <c r="H13" s="3">
        <v>12.155</v>
      </c>
    </row>
    <row r="14" spans="1:8" ht="12">
      <c r="A14" s="5"/>
      <c r="B14" s="5" t="s">
        <v>12</v>
      </c>
      <c r="C14" s="3" t="s">
        <v>10</v>
      </c>
      <c r="D14" s="3">
        <v>1.674</v>
      </c>
      <c r="E14" s="3">
        <v>1.674</v>
      </c>
      <c r="F14" s="3">
        <v>1.664</v>
      </c>
      <c r="G14" s="3">
        <v>1.799</v>
      </c>
      <c r="H14" s="3">
        <v>1.787</v>
      </c>
    </row>
    <row r="15" spans="1:8" ht="12">
      <c r="A15" s="3">
        <v>3</v>
      </c>
      <c r="B15" s="27" t="s">
        <v>13</v>
      </c>
      <c r="C15" s="24" t="s">
        <v>14</v>
      </c>
      <c r="D15" s="26">
        <f>D14/D12*100</f>
        <v>8.411637606150444</v>
      </c>
      <c r="E15" s="107">
        <f>E13/E11*100</f>
        <v>8.399138549892319</v>
      </c>
      <c r="F15" s="26">
        <f>F14/F12*100</f>
        <v>8.360128617363344</v>
      </c>
      <c r="G15" s="26">
        <f>G14/G12*100</f>
        <v>8.309852649083098</v>
      </c>
      <c r="H15" s="26">
        <f>H14/H12*100</f>
        <v>8.259000785691176</v>
      </c>
    </row>
    <row r="16" spans="1:8" ht="12">
      <c r="A16" s="24">
        <v>4</v>
      </c>
      <c r="B16" s="28" t="s">
        <v>15</v>
      </c>
      <c r="C16" s="4" t="s">
        <v>9</v>
      </c>
      <c r="D16" s="144">
        <v>124</v>
      </c>
      <c r="E16" s="66">
        <v>127.6</v>
      </c>
      <c r="F16" s="145">
        <v>124</v>
      </c>
      <c r="G16" s="144">
        <v>135</v>
      </c>
      <c r="H16" s="144">
        <v>135</v>
      </c>
    </row>
    <row r="17" spans="1:8" ht="12">
      <c r="A17" s="5"/>
      <c r="B17" s="29" t="s">
        <v>16</v>
      </c>
      <c r="C17" s="6"/>
      <c r="D17" s="5">
        <v>18.227</v>
      </c>
      <c r="E17" s="5">
        <v>18.227</v>
      </c>
      <c r="F17" s="5">
        <v>18.24</v>
      </c>
      <c r="G17" s="5">
        <v>19.85</v>
      </c>
      <c r="H17" s="5">
        <v>19.85</v>
      </c>
    </row>
    <row r="18" spans="1:8" ht="12">
      <c r="A18" s="24">
        <v>5</v>
      </c>
      <c r="B18" s="28" t="s">
        <v>17</v>
      </c>
      <c r="C18" s="4" t="s">
        <v>10</v>
      </c>
      <c r="D18" s="4"/>
      <c r="E18" s="110"/>
      <c r="F18" s="110"/>
      <c r="G18" s="4"/>
      <c r="H18" s="112"/>
    </row>
    <row r="19" spans="1:8" ht="12">
      <c r="A19" s="6"/>
      <c r="B19" s="22" t="s">
        <v>18</v>
      </c>
      <c r="C19" s="6"/>
      <c r="D19" s="6">
        <v>19.901</v>
      </c>
      <c r="E19" s="108">
        <v>19.901</v>
      </c>
      <c r="F19" s="108">
        <v>19.904</v>
      </c>
      <c r="G19" s="143">
        <v>21.649</v>
      </c>
      <c r="H19" s="109">
        <v>21.637</v>
      </c>
    </row>
    <row r="20" spans="1:8" ht="12">
      <c r="A20" s="5"/>
      <c r="B20" s="29" t="s">
        <v>19</v>
      </c>
      <c r="C20" s="5"/>
      <c r="D20" s="5"/>
      <c r="E20" s="111"/>
      <c r="F20" s="111"/>
      <c r="G20" s="5"/>
      <c r="H20" s="113"/>
    </row>
    <row r="21" spans="1:8" ht="12">
      <c r="A21" s="4">
        <v>6</v>
      </c>
      <c r="B21" s="24" t="s">
        <v>20</v>
      </c>
      <c r="C21" s="4" t="s">
        <v>22</v>
      </c>
      <c r="D21" s="4"/>
      <c r="E21" s="4"/>
      <c r="F21" s="4"/>
      <c r="G21" s="4"/>
      <c r="H21" s="4"/>
    </row>
    <row r="22" spans="1:8" ht="12">
      <c r="A22" s="6"/>
      <c r="B22" s="30" t="s">
        <v>21</v>
      </c>
      <c r="C22" s="1"/>
      <c r="D22" s="6">
        <v>21</v>
      </c>
      <c r="E22" s="6">
        <v>21</v>
      </c>
      <c r="F22" s="6">
        <v>22</v>
      </c>
      <c r="G22" s="6">
        <v>22</v>
      </c>
      <c r="H22" s="6">
        <v>22</v>
      </c>
    </row>
    <row r="23" spans="1:8" ht="12">
      <c r="A23" s="6"/>
      <c r="B23" s="30" t="s">
        <v>18</v>
      </c>
      <c r="C23" s="1"/>
      <c r="D23" s="6"/>
      <c r="E23" s="6"/>
      <c r="F23" s="6"/>
      <c r="G23" s="6"/>
      <c r="H23" s="6"/>
    </row>
    <row r="24" spans="1:8" ht="12">
      <c r="A24" s="5"/>
      <c r="B24" s="31" t="s">
        <v>19</v>
      </c>
      <c r="C24" s="2"/>
      <c r="D24" s="5"/>
      <c r="E24" s="5"/>
      <c r="F24" s="5"/>
      <c r="G24" s="5"/>
      <c r="H24" s="5"/>
    </row>
    <row r="29" spans="1:8" ht="12">
      <c r="A29" s="148" t="s">
        <v>187</v>
      </c>
      <c r="B29" s="138"/>
      <c r="C29" s="138"/>
      <c r="D29" s="138"/>
      <c r="E29" s="138"/>
      <c r="F29" s="138"/>
      <c r="G29" s="138"/>
      <c r="H29" s="138"/>
    </row>
    <row r="30" spans="1:8" ht="12">
      <c r="A30" s="217"/>
      <c r="B30" s="217"/>
      <c r="C30" s="217"/>
      <c r="D30" s="217"/>
      <c r="E30" s="217"/>
      <c r="F30" s="217"/>
      <c r="G30" s="217"/>
      <c r="H30" s="217"/>
    </row>
    <row r="31" spans="1:7" ht="12">
      <c r="A31" s="114"/>
      <c r="B31" s="114"/>
      <c r="C31" s="114"/>
      <c r="D31" s="114"/>
      <c r="E31" s="114"/>
      <c r="F31" s="114"/>
      <c r="G31" s="114"/>
    </row>
  </sheetData>
  <sheetProtection/>
  <mergeCells count="10">
    <mergeCell ref="A30:H30"/>
    <mergeCell ref="A7:G7"/>
    <mergeCell ref="A3:G3"/>
    <mergeCell ref="A4:G4"/>
    <mergeCell ref="A5:G5"/>
    <mergeCell ref="A6:G6"/>
    <mergeCell ref="D9:E9"/>
    <mergeCell ref="A9:A10"/>
    <mergeCell ref="B9:B10"/>
    <mergeCell ref="C9:C10"/>
  </mergeCells>
  <printOptions/>
  <pageMargins left="0.75" right="0.3937007874015748" top="0.984251968503937" bottom="0.984251968503937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3"/>
  <sheetViews>
    <sheetView zoomScale="75" zoomScaleNormal="75" zoomScalePageLayoutView="0" workbookViewId="0" topLeftCell="A1">
      <selection activeCell="E48" sqref="E48"/>
    </sheetView>
  </sheetViews>
  <sheetFormatPr defaultColWidth="9.125" defaultRowHeight="12.75"/>
  <cols>
    <col min="1" max="1" width="7.00390625" style="48" customWidth="1"/>
    <col min="2" max="2" width="29.625" style="48" bestFit="1" customWidth="1"/>
    <col min="3" max="3" width="10.125" style="48" customWidth="1"/>
    <col min="4" max="4" width="9.875" style="48" bestFit="1" customWidth="1"/>
    <col min="5" max="6" width="10.50390625" style="48" customWidth="1"/>
    <col min="7" max="7" width="9.375" style="48" customWidth="1"/>
    <col min="8" max="8" width="10.375" style="48" customWidth="1"/>
    <col min="9" max="11" width="8.625" style="48" bestFit="1" customWidth="1"/>
    <col min="12" max="12" width="8.625" style="48" customWidth="1"/>
    <col min="13" max="15" width="8.625" style="48" bestFit="1" customWidth="1"/>
    <col min="16" max="16" width="10.125" style="48" customWidth="1"/>
    <col min="17" max="17" width="8.625" style="48" bestFit="1" customWidth="1"/>
    <col min="18" max="18" width="10.125" style="48" customWidth="1"/>
    <col min="19" max="19" width="10.875" style="48" customWidth="1"/>
    <col min="20" max="16384" width="9.125" style="48" customWidth="1"/>
  </cols>
  <sheetData>
    <row r="1" ht="12.75">
      <c r="R1" s="48" t="s">
        <v>3</v>
      </c>
    </row>
    <row r="2" ht="12.75">
      <c r="R2" s="48" t="s">
        <v>4</v>
      </c>
    </row>
    <row r="3" spans="1:19" ht="12.75">
      <c r="A3" s="224" t="s">
        <v>0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</row>
    <row r="4" spans="1:19" ht="12.75">
      <c r="A4" s="224" t="s">
        <v>1</v>
      </c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</row>
    <row r="5" spans="1:19" ht="12.75">
      <c r="A5" s="224" t="s">
        <v>2</v>
      </c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</row>
    <row r="6" spans="1:19" ht="12.75">
      <c r="A6" s="224" t="s">
        <v>66</v>
      </c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</row>
    <row r="7" spans="1:19" ht="12.75">
      <c r="A7" s="224" t="s">
        <v>165</v>
      </c>
      <c r="B7" s="224"/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4"/>
      <c r="O7" s="224"/>
      <c r="P7" s="224"/>
      <c r="Q7" s="224"/>
      <c r="R7" s="224"/>
      <c r="S7" s="224"/>
    </row>
    <row r="9" spans="1:19" ht="12.75">
      <c r="A9" s="219" t="s">
        <v>143</v>
      </c>
      <c r="B9" s="221" t="s">
        <v>5</v>
      </c>
      <c r="C9" s="222" t="s">
        <v>142</v>
      </c>
      <c r="D9" s="56" t="s">
        <v>6</v>
      </c>
      <c r="E9" s="68" t="s">
        <v>7</v>
      </c>
      <c r="F9" s="56" t="s">
        <v>6</v>
      </c>
      <c r="G9" s="225" t="s">
        <v>172</v>
      </c>
      <c r="H9" s="226"/>
      <c r="I9" s="226"/>
      <c r="J9" s="226"/>
      <c r="K9" s="226"/>
      <c r="L9" s="226"/>
      <c r="M9" s="226"/>
      <c r="N9" s="226"/>
      <c r="O9" s="226"/>
      <c r="P9" s="226"/>
      <c r="Q9" s="226"/>
      <c r="R9" s="226"/>
      <c r="S9" s="227"/>
    </row>
    <row r="10" spans="1:19" ht="12.75">
      <c r="A10" s="220"/>
      <c r="B10" s="221"/>
      <c r="C10" s="222"/>
      <c r="D10" s="53" t="s">
        <v>65</v>
      </c>
      <c r="E10" s="69" t="s">
        <v>65</v>
      </c>
      <c r="F10" s="55" t="s">
        <v>120</v>
      </c>
      <c r="G10" s="70" t="s">
        <v>146</v>
      </c>
      <c r="H10" s="71" t="s">
        <v>147</v>
      </c>
      <c r="I10" s="51" t="s">
        <v>23</v>
      </c>
      <c r="J10" s="51" t="s">
        <v>24</v>
      </c>
      <c r="K10" s="51" t="s">
        <v>25</v>
      </c>
      <c r="L10" s="51" t="s">
        <v>26</v>
      </c>
      <c r="M10" s="51" t="s">
        <v>27</v>
      </c>
      <c r="N10" s="51" t="s">
        <v>148</v>
      </c>
      <c r="O10" s="51" t="s">
        <v>149</v>
      </c>
      <c r="P10" s="51" t="s">
        <v>150</v>
      </c>
      <c r="Q10" s="51" t="s">
        <v>151</v>
      </c>
      <c r="R10" s="51" t="s">
        <v>152</v>
      </c>
      <c r="S10" s="53" t="s">
        <v>153</v>
      </c>
    </row>
    <row r="11" spans="1:19" ht="12.75">
      <c r="A11" s="72" t="s">
        <v>56</v>
      </c>
      <c r="B11" s="67" t="s">
        <v>68</v>
      </c>
      <c r="C11" s="73" t="s">
        <v>9</v>
      </c>
      <c r="D11" s="74">
        <f>D18+D13</f>
        <v>149.129</v>
      </c>
      <c r="E11" s="84">
        <f>E18+E13</f>
        <v>157</v>
      </c>
      <c r="F11" s="84">
        <f>F18+F13</f>
        <v>149.047</v>
      </c>
      <c r="G11" s="84">
        <f>G18+G13</f>
        <v>14.806412913076672</v>
      </c>
      <c r="H11" s="84">
        <f aca="true" t="shared" si="0" ref="H11:S11">H18+H13</f>
        <v>14.769331442905443</v>
      </c>
      <c r="I11" s="84">
        <f t="shared" si="0"/>
        <v>13.679790598756682</v>
      </c>
      <c r="J11" s="84">
        <f t="shared" si="0"/>
        <v>13.160650016359472</v>
      </c>
      <c r="K11" s="84">
        <f t="shared" si="0"/>
        <v>13.131202966517613</v>
      </c>
      <c r="L11" s="84">
        <f t="shared" si="0"/>
        <v>12.71785363725597</v>
      </c>
      <c r="M11" s="84">
        <f t="shared" si="0"/>
        <v>12.245610208310614</v>
      </c>
      <c r="N11" s="84">
        <f t="shared" si="0"/>
        <v>12.09619369615007</v>
      </c>
      <c r="O11" s="84">
        <f t="shared" si="0"/>
        <v>11.752644781328389</v>
      </c>
      <c r="P11" s="84">
        <f t="shared" si="0"/>
        <v>13.151924964554476</v>
      </c>
      <c r="Q11" s="84">
        <f t="shared" si="0"/>
        <v>14.469407787108736</v>
      </c>
      <c r="R11" s="84">
        <f t="shared" si="0"/>
        <v>14.980913949176571</v>
      </c>
      <c r="S11" s="84">
        <f t="shared" si="0"/>
        <v>160.96193696150073</v>
      </c>
    </row>
    <row r="12" spans="1:19" ht="12.75">
      <c r="A12" s="54"/>
      <c r="B12" s="75"/>
      <c r="C12" s="76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4"/>
    </row>
    <row r="13" spans="1:19" ht="12.75">
      <c r="A13" s="72" t="s">
        <v>46</v>
      </c>
      <c r="B13" s="67" t="s">
        <v>11</v>
      </c>
      <c r="C13" s="73" t="s">
        <v>9</v>
      </c>
      <c r="D13" s="50">
        <f>D16+D15</f>
        <v>12.542</v>
      </c>
      <c r="E13" s="50">
        <f>E16+E15</f>
        <v>18.9</v>
      </c>
      <c r="F13" s="50">
        <f>F16+F15</f>
        <v>12.459999999999999</v>
      </c>
      <c r="G13" s="84">
        <f>G16+G15</f>
        <v>1.2304129130766714</v>
      </c>
      <c r="H13" s="84">
        <f aca="true" t="shared" si="1" ref="H13:S13">H16+H15</f>
        <v>1.2273314429054425</v>
      </c>
      <c r="I13" s="84">
        <f t="shared" si="1"/>
        <v>1.1367905987566804</v>
      </c>
      <c r="J13" s="84">
        <f t="shared" si="1"/>
        <v>1.0936500163594722</v>
      </c>
      <c r="K13" s="84">
        <f t="shared" si="1"/>
        <v>1.0912029665176137</v>
      </c>
      <c r="L13" s="84">
        <f t="shared" si="1"/>
        <v>1.0568536372559714</v>
      </c>
      <c r="M13" s="84">
        <f t="shared" si="1"/>
        <v>1.017610208310612</v>
      </c>
      <c r="N13" s="84">
        <f t="shared" si="1"/>
        <v>1.005193696150071</v>
      </c>
      <c r="O13" s="84">
        <f t="shared" si="1"/>
        <v>0.9766447813283892</v>
      </c>
      <c r="P13" s="84">
        <f t="shared" si="1"/>
        <v>1.0929249645544772</v>
      </c>
      <c r="Q13" s="84">
        <f t="shared" si="1"/>
        <v>1.2024077871087362</v>
      </c>
      <c r="R13" s="84">
        <f t="shared" si="1"/>
        <v>1.2449139491765733</v>
      </c>
      <c r="S13" s="84">
        <f t="shared" si="1"/>
        <v>13.375936961500713</v>
      </c>
    </row>
    <row r="14" spans="1:19" ht="12.75">
      <c r="A14" s="54"/>
      <c r="B14" s="75" t="s">
        <v>121</v>
      </c>
      <c r="C14" s="77"/>
      <c r="D14" s="54"/>
      <c r="E14" s="54"/>
      <c r="F14" s="54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54"/>
    </row>
    <row r="15" spans="1:20" ht="12.75">
      <c r="A15" s="79" t="s">
        <v>123</v>
      </c>
      <c r="B15" s="54" t="s">
        <v>70</v>
      </c>
      <c r="C15" s="55" t="s">
        <v>9</v>
      </c>
      <c r="D15" s="54">
        <v>1.156</v>
      </c>
      <c r="E15" s="54">
        <v>7.2</v>
      </c>
      <c r="F15" s="54">
        <v>1.148</v>
      </c>
      <c r="G15" s="78">
        <f>G20*8.31/91.69</f>
        <v>0.14283520558403318</v>
      </c>
      <c r="H15" s="78">
        <f aca="true" t="shared" si="2" ref="H15:R15">H20*8.31/91.69</f>
        <v>0.13069058785036536</v>
      </c>
      <c r="I15" s="78">
        <f t="shared" si="2"/>
        <v>0.11265492420111248</v>
      </c>
      <c r="J15" s="78">
        <f t="shared" si="2"/>
        <v>0.11483007961609772</v>
      </c>
      <c r="K15" s="78">
        <f t="shared" si="2"/>
        <v>0.07613043952448469</v>
      </c>
      <c r="L15" s="78">
        <f t="shared" si="2"/>
        <v>0.05990740538771949</v>
      </c>
      <c r="M15" s="78">
        <f t="shared" si="2"/>
        <v>0.03879027156723743</v>
      </c>
      <c r="N15" s="78">
        <f t="shared" si="2"/>
        <v>0.05356320209401243</v>
      </c>
      <c r="O15" s="78">
        <f t="shared" si="2"/>
        <v>0.07033002508452395</v>
      </c>
      <c r="P15" s="78">
        <f t="shared" si="2"/>
        <v>0.07785243756134803</v>
      </c>
      <c r="Q15" s="78">
        <f t="shared" si="2"/>
        <v>0.12389322717853639</v>
      </c>
      <c r="R15" s="78">
        <f t="shared" si="2"/>
        <v>0.1392099465590577</v>
      </c>
      <c r="S15" s="78">
        <f>R15+Q15+P15+O15+N15+M15+L15+K15+J15+I15+H15+G15</f>
        <v>1.140687752208529</v>
      </c>
      <c r="T15" s="80"/>
    </row>
    <row r="16" spans="1:19" ht="12.75">
      <c r="A16" s="79" t="s">
        <v>122</v>
      </c>
      <c r="B16" s="54" t="s">
        <v>71</v>
      </c>
      <c r="C16" s="56" t="s">
        <v>9</v>
      </c>
      <c r="D16" s="57">
        <v>11.386</v>
      </c>
      <c r="E16" s="57">
        <v>11.7</v>
      </c>
      <c r="F16" s="57">
        <v>11.312</v>
      </c>
      <c r="G16" s="104">
        <f>G21*8.31/91.69</f>
        <v>1.0875777074926383</v>
      </c>
      <c r="H16" s="104">
        <f aca="true" t="shared" si="3" ref="H16:R16">H21*8.31/91.69</f>
        <v>1.096640855055077</v>
      </c>
      <c r="I16" s="104">
        <f t="shared" si="3"/>
        <v>1.0241356745555679</v>
      </c>
      <c r="J16" s="104">
        <f t="shared" si="3"/>
        <v>0.9788199367433745</v>
      </c>
      <c r="K16" s="104">
        <f t="shared" si="3"/>
        <v>1.015072526993129</v>
      </c>
      <c r="L16" s="104">
        <f t="shared" si="3"/>
        <v>0.9969462318682518</v>
      </c>
      <c r="M16" s="104">
        <f t="shared" si="3"/>
        <v>0.9788199367433745</v>
      </c>
      <c r="N16" s="104">
        <f t="shared" si="3"/>
        <v>0.9516304940560586</v>
      </c>
      <c r="O16" s="104">
        <f t="shared" si="3"/>
        <v>0.9063147562438653</v>
      </c>
      <c r="P16" s="104">
        <f t="shared" si="3"/>
        <v>1.015072526993129</v>
      </c>
      <c r="Q16" s="104">
        <f t="shared" si="3"/>
        <v>1.0785145599301997</v>
      </c>
      <c r="R16" s="104">
        <f t="shared" si="3"/>
        <v>1.1057040026175156</v>
      </c>
      <c r="S16" s="104">
        <f>SUM(G16:R16)</f>
        <v>12.235249209292185</v>
      </c>
    </row>
    <row r="17" spans="1:19" ht="12.75">
      <c r="A17" s="81" t="s">
        <v>49</v>
      </c>
      <c r="B17" s="58" t="s">
        <v>13</v>
      </c>
      <c r="C17" s="59" t="s">
        <v>14</v>
      </c>
      <c r="D17" s="82">
        <f>D13/D11*100</f>
        <v>8.410168377713255</v>
      </c>
      <c r="E17" s="82">
        <f>E13/E11*100</f>
        <v>12.038216560509554</v>
      </c>
      <c r="F17" s="82">
        <f>F13/F11*100</f>
        <v>8.359779130073065</v>
      </c>
      <c r="G17" s="82">
        <f aca="true" t="shared" si="4" ref="G17:S17">G13/G11*100</f>
        <v>8.31</v>
      </c>
      <c r="H17" s="82">
        <f t="shared" si="4"/>
        <v>8.31</v>
      </c>
      <c r="I17" s="82">
        <f t="shared" si="4"/>
        <v>8.31</v>
      </c>
      <c r="J17" s="82">
        <f t="shared" si="4"/>
        <v>8.31</v>
      </c>
      <c r="K17" s="82">
        <f t="shared" si="4"/>
        <v>8.31</v>
      </c>
      <c r="L17" s="82">
        <f t="shared" si="4"/>
        <v>8.310000000000002</v>
      </c>
      <c r="M17" s="82">
        <f t="shared" si="4"/>
        <v>8.309999999999999</v>
      </c>
      <c r="N17" s="82">
        <f t="shared" si="4"/>
        <v>8.31</v>
      </c>
      <c r="O17" s="82">
        <f t="shared" si="4"/>
        <v>8.31</v>
      </c>
      <c r="P17" s="82">
        <f t="shared" si="4"/>
        <v>8.310000000000002</v>
      </c>
      <c r="Q17" s="82">
        <f t="shared" si="4"/>
        <v>8.310000000000002</v>
      </c>
      <c r="R17" s="82">
        <f t="shared" si="4"/>
        <v>8.31</v>
      </c>
      <c r="S17" s="82">
        <f t="shared" si="4"/>
        <v>8.310000000000002</v>
      </c>
    </row>
    <row r="18" spans="1:19" ht="12.75">
      <c r="A18" s="83" t="s">
        <v>52</v>
      </c>
      <c r="B18" s="47" t="s">
        <v>15</v>
      </c>
      <c r="C18" s="51" t="s">
        <v>9</v>
      </c>
      <c r="D18" s="84">
        <f>D21+D20</f>
        <v>136.587</v>
      </c>
      <c r="E18" s="84">
        <f>E21+E20</f>
        <v>138.1</v>
      </c>
      <c r="F18" s="84">
        <f>F21+F20</f>
        <v>136.587</v>
      </c>
      <c r="G18" s="84">
        <f>G21+G20</f>
        <v>13.576</v>
      </c>
      <c r="H18" s="84">
        <f aca="true" t="shared" si="5" ref="H18:S18">H21+H20</f>
        <v>13.542</v>
      </c>
      <c r="I18" s="84">
        <f t="shared" si="5"/>
        <v>12.543000000000001</v>
      </c>
      <c r="J18" s="84">
        <f t="shared" si="5"/>
        <v>12.067</v>
      </c>
      <c r="K18" s="84">
        <f t="shared" si="5"/>
        <v>12.04</v>
      </c>
      <c r="L18" s="84">
        <f t="shared" si="5"/>
        <v>11.661</v>
      </c>
      <c r="M18" s="84">
        <f t="shared" si="5"/>
        <v>11.228000000000002</v>
      </c>
      <c r="N18" s="84">
        <f t="shared" si="5"/>
        <v>11.091</v>
      </c>
      <c r="O18" s="84">
        <f t="shared" si="5"/>
        <v>10.776</v>
      </c>
      <c r="P18" s="84">
        <f t="shared" si="5"/>
        <v>12.059</v>
      </c>
      <c r="Q18" s="84">
        <f t="shared" si="5"/>
        <v>13.267</v>
      </c>
      <c r="R18" s="84">
        <f t="shared" si="5"/>
        <v>13.735999999999999</v>
      </c>
      <c r="S18" s="84">
        <f t="shared" si="5"/>
        <v>147.586</v>
      </c>
    </row>
    <row r="19" spans="1:19" ht="12.75">
      <c r="A19" s="54"/>
      <c r="B19" s="61" t="s">
        <v>124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</row>
    <row r="20" spans="1:19" ht="12.75">
      <c r="A20" s="81" t="s">
        <v>54</v>
      </c>
      <c r="B20" s="58" t="s">
        <v>72</v>
      </c>
      <c r="C20" s="56" t="s">
        <v>9</v>
      </c>
      <c r="D20" s="57">
        <v>12.587</v>
      </c>
      <c r="E20" s="57">
        <v>10.5</v>
      </c>
      <c r="F20" s="57">
        <v>12.587</v>
      </c>
      <c r="G20" s="57">
        <v>1.576</v>
      </c>
      <c r="H20" s="57">
        <v>1.442</v>
      </c>
      <c r="I20" s="57">
        <v>1.243</v>
      </c>
      <c r="J20" s="57">
        <v>1.267</v>
      </c>
      <c r="K20" s="57">
        <v>0.84</v>
      </c>
      <c r="L20" s="57">
        <v>0.661</v>
      </c>
      <c r="M20" s="57">
        <v>0.428</v>
      </c>
      <c r="N20" s="57">
        <v>0.591</v>
      </c>
      <c r="O20" s="57">
        <v>0.776</v>
      </c>
      <c r="P20" s="57">
        <v>0.859</v>
      </c>
      <c r="Q20" s="57">
        <v>1.367</v>
      </c>
      <c r="R20" s="57">
        <v>1.536</v>
      </c>
      <c r="S20" s="57">
        <f>SUM(G20:R20)</f>
        <v>12.586</v>
      </c>
    </row>
    <row r="21" spans="1:19" ht="12.75">
      <c r="A21" s="81" t="s">
        <v>55</v>
      </c>
      <c r="B21" s="58" t="s">
        <v>74</v>
      </c>
      <c r="C21" s="56" t="s">
        <v>9</v>
      </c>
      <c r="D21" s="57">
        <v>124</v>
      </c>
      <c r="E21" s="57">
        <v>127.6</v>
      </c>
      <c r="F21" s="57">
        <v>124</v>
      </c>
      <c r="G21" s="57">
        <v>12</v>
      </c>
      <c r="H21" s="57">
        <v>12.1</v>
      </c>
      <c r="I21" s="57">
        <v>11.3</v>
      </c>
      <c r="J21" s="57">
        <v>10.8</v>
      </c>
      <c r="K21" s="57">
        <v>11.2</v>
      </c>
      <c r="L21" s="57">
        <v>11</v>
      </c>
      <c r="M21" s="57">
        <v>10.8</v>
      </c>
      <c r="N21" s="57">
        <v>10.5</v>
      </c>
      <c r="O21" s="57">
        <v>10</v>
      </c>
      <c r="P21" s="57">
        <v>11.2</v>
      </c>
      <c r="Q21" s="57">
        <v>11.9</v>
      </c>
      <c r="R21" s="57">
        <v>12.2</v>
      </c>
      <c r="S21" s="57">
        <f>SUM(G21:R21)</f>
        <v>135</v>
      </c>
    </row>
    <row r="22" spans="1:19" ht="12.75">
      <c r="A22" s="85"/>
      <c r="B22" s="86" t="s">
        <v>73</v>
      </c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7"/>
    </row>
    <row r="23" spans="1:19" ht="12.75">
      <c r="A23" s="83" t="s">
        <v>134</v>
      </c>
      <c r="B23" s="47" t="s">
        <v>68</v>
      </c>
      <c r="C23" s="51" t="s">
        <v>10</v>
      </c>
      <c r="D23" s="84">
        <f>D24+D29</f>
        <v>22.055</v>
      </c>
      <c r="E23" s="84">
        <f>E24+E29</f>
        <v>22.055</v>
      </c>
      <c r="F23" s="84">
        <f>F24+F29</f>
        <v>22.043</v>
      </c>
      <c r="G23" s="84">
        <f aca="true" t="shared" si="6" ref="G23:R23">G24+G29</f>
        <v>25.4117133820482</v>
      </c>
      <c r="H23" s="84">
        <f t="shared" si="6"/>
        <v>28.443752457577148</v>
      </c>
      <c r="I23" s="84">
        <f t="shared" si="6"/>
        <v>23.867439698191845</v>
      </c>
      <c r="J23" s="84">
        <f t="shared" si="6"/>
        <v>23.57968662782406</v>
      </c>
      <c r="K23" s="84">
        <f t="shared" si="6"/>
        <v>22.805916930929005</v>
      </c>
      <c r="L23" s="84">
        <f t="shared" si="6"/>
        <v>22.77020004600553</v>
      </c>
      <c r="M23" s="84">
        <f t="shared" si="6"/>
        <v>21.286404550938634</v>
      </c>
      <c r="N23" s="84">
        <f t="shared" si="6"/>
        <v>21.15560438089841</v>
      </c>
      <c r="O23" s="84">
        <f t="shared" si="6"/>
        <v>21.037286134288923</v>
      </c>
      <c r="P23" s="84">
        <f t="shared" si="6"/>
        <v>23.02404322605388</v>
      </c>
      <c r="Q23" s="84">
        <f t="shared" si="6"/>
        <v>25.94395715047456</v>
      </c>
      <c r="R23" s="84">
        <f t="shared" si="6"/>
        <v>26.11391371687396</v>
      </c>
      <c r="S23" s="84">
        <v>23.787</v>
      </c>
    </row>
    <row r="24" spans="1:19" ht="12.75">
      <c r="A24" s="88" t="s">
        <v>135</v>
      </c>
      <c r="B24" s="47" t="s">
        <v>11</v>
      </c>
      <c r="C24" s="51" t="s">
        <v>10</v>
      </c>
      <c r="D24" s="50">
        <f>D26+D27</f>
        <v>1.855</v>
      </c>
      <c r="E24" s="50">
        <f>E26+E27</f>
        <v>1.855</v>
      </c>
      <c r="F24" s="50">
        <f>F26+F27</f>
        <v>1.843</v>
      </c>
      <c r="G24" s="84">
        <f aca="true" t="shared" si="7" ref="G24:R24">G26+G27</f>
        <v>2.111713382048206</v>
      </c>
      <c r="H24" s="84">
        <f t="shared" si="7"/>
        <v>2.3636758292246616</v>
      </c>
      <c r="I24" s="84">
        <f t="shared" si="7"/>
        <v>1.9833842389197422</v>
      </c>
      <c r="J24" s="84">
        <f t="shared" si="7"/>
        <v>1.9594719587721794</v>
      </c>
      <c r="K24" s="84">
        <f t="shared" si="7"/>
        <v>1.8951716969602004</v>
      </c>
      <c r="L24" s="84">
        <f t="shared" si="7"/>
        <v>1.8922036238230597</v>
      </c>
      <c r="M24" s="84">
        <f t="shared" si="7"/>
        <v>1.7689002181830007</v>
      </c>
      <c r="N24" s="84">
        <f t="shared" si="7"/>
        <v>1.758030724052658</v>
      </c>
      <c r="O24" s="84">
        <f t="shared" si="7"/>
        <v>1.7481984777594097</v>
      </c>
      <c r="P24" s="84">
        <f t="shared" si="7"/>
        <v>1.9132979920850777</v>
      </c>
      <c r="Q24" s="84">
        <f t="shared" si="7"/>
        <v>2.155942839204436</v>
      </c>
      <c r="R24" s="84">
        <f t="shared" si="7"/>
        <v>2.1700662298722264</v>
      </c>
      <c r="S24" s="84">
        <f>S27+S26</f>
        <v>1.9769390465314711</v>
      </c>
    </row>
    <row r="25" spans="1:19" ht="12.75">
      <c r="A25" s="61"/>
      <c r="B25" s="61" t="s">
        <v>125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</row>
    <row r="26" spans="1:19" ht="12.75">
      <c r="A26" s="89" t="s">
        <v>126</v>
      </c>
      <c r="B26" s="58" t="s">
        <v>70</v>
      </c>
      <c r="C26" s="51" t="s">
        <v>10</v>
      </c>
      <c r="D26" s="57">
        <v>0.184</v>
      </c>
      <c r="E26" s="57">
        <v>0.184</v>
      </c>
      <c r="F26" s="57">
        <v>0.179</v>
      </c>
      <c r="G26" s="104">
        <f>G31*8.31/91.69</f>
        <v>0.2628312793107209</v>
      </c>
      <c r="H26" s="104">
        <f aca="true" t="shared" si="8" ref="H26:S26">H31*8.31/91.69</f>
        <v>0.2628312793107209</v>
      </c>
      <c r="I26" s="104">
        <f t="shared" si="8"/>
        <v>0.208452393936089</v>
      </c>
      <c r="J26" s="104">
        <f t="shared" si="8"/>
        <v>0.208452393936089</v>
      </c>
      <c r="K26" s="104">
        <f t="shared" si="8"/>
        <v>0.13594721343657978</v>
      </c>
      <c r="L26" s="104">
        <f t="shared" si="8"/>
        <v>0.10875777074926382</v>
      </c>
      <c r="M26" s="104">
        <f t="shared" si="8"/>
        <v>0.07250518049950923</v>
      </c>
      <c r="N26" s="104">
        <f t="shared" si="8"/>
        <v>0.10875777074926382</v>
      </c>
      <c r="O26" s="104">
        <f t="shared" si="8"/>
        <v>0.12688406587414114</v>
      </c>
      <c r="P26" s="104">
        <f t="shared" si="8"/>
        <v>0.1540735085614571</v>
      </c>
      <c r="Q26" s="104">
        <f t="shared" si="8"/>
        <v>0.22657868906096632</v>
      </c>
      <c r="R26" s="104">
        <f t="shared" si="8"/>
        <v>0.2537681317482823</v>
      </c>
      <c r="S26" s="104">
        <f t="shared" si="8"/>
        <v>0.1776376922237976</v>
      </c>
    </row>
    <row r="27" spans="1:21" ht="12.75">
      <c r="A27" s="89" t="s">
        <v>127</v>
      </c>
      <c r="B27" s="58" t="s">
        <v>71</v>
      </c>
      <c r="C27" s="56" t="s">
        <v>10</v>
      </c>
      <c r="D27" s="57">
        <v>1.671</v>
      </c>
      <c r="E27" s="57">
        <v>1.671</v>
      </c>
      <c r="F27" s="57">
        <v>1.664</v>
      </c>
      <c r="G27" s="104">
        <f>G32*8.31/91.69</f>
        <v>1.848882102737485</v>
      </c>
      <c r="H27" s="104">
        <f aca="true" t="shared" si="9" ref="H27:S27">H32*8.31/91.69</f>
        <v>2.1008445499139405</v>
      </c>
      <c r="I27" s="104">
        <f t="shared" si="9"/>
        <v>1.7749318449836533</v>
      </c>
      <c r="J27" s="104">
        <f t="shared" si="9"/>
        <v>1.7510195648360904</v>
      </c>
      <c r="K27" s="104">
        <f t="shared" si="9"/>
        <v>1.7592244835236206</v>
      </c>
      <c r="L27" s="104">
        <f t="shared" si="9"/>
        <v>1.783445853073796</v>
      </c>
      <c r="M27" s="104">
        <f t="shared" si="9"/>
        <v>1.6963950376834915</v>
      </c>
      <c r="N27" s="104">
        <f t="shared" si="9"/>
        <v>1.6492729533033943</v>
      </c>
      <c r="O27" s="104">
        <f t="shared" si="9"/>
        <v>1.6213144118852687</v>
      </c>
      <c r="P27" s="104">
        <f t="shared" si="9"/>
        <v>1.7592244835236206</v>
      </c>
      <c r="Q27" s="104">
        <f t="shared" si="9"/>
        <v>1.9293641501434697</v>
      </c>
      <c r="R27" s="104">
        <f t="shared" si="9"/>
        <v>1.916298098123944</v>
      </c>
      <c r="S27" s="104">
        <f t="shared" si="9"/>
        <v>1.7993013543076735</v>
      </c>
      <c r="T27" s="62"/>
      <c r="U27" s="90"/>
    </row>
    <row r="28" spans="1:19" ht="12.75">
      <c r="A28" s="85" t="s">
        <v>136</v>
      </c>
      <c r="B28" s="64" t="s">
        <v>13</v>
      </c>
      <c r="C28" s="53" t="s">
        <v>14</v>
      </c>
      <c r="D28" s="91">
        <f>D24/D23*100</f>
        <v>8.41079120380866</v>
      </c>
      <c r="E28" s="91">
        <f>E24/E23*100</f>
        <v>8.41079120380866</v>
      </c>
      <c r="F28" s="91">
        <f>F24/F23*100</f>
        <v>8.360930907771175</v>
      </c>
      <c r="G28" s="91">
        <f aca="true" t="shared" si="10" ref="G28:S28">G24/G23*100</f>
        <v>8.31</v>
      </c>
      <c r="H28" s="91">
        <f t="shared" si="10"/>
        <v>8.310000000000002</v>
      </c>
      <c r="I28" s="91">
        <f t="shared" si="10"/>
        <v>8.309999999999999</v>
      </c>
      <c r="J28" s="91">
        <f t="shared" si="10"/>
        <v>8.309999999999999</v>
      </c>
      <c r="K28" s="91">
        <f t="shared" si="10"/>
        <v>8.31</v>
      </c>
      <c r="L28" s="91">
        <f t="shared" si="10"/>
        <v>8.31</v>
      </c>
      <c r="M28" s="91">
        <f t="shared" si="10"/>
        <v>8.31</v>
      </c>
      <c r="N28" s="91">
        <f t="shared" si="10"/>
        <v>8.31</v>
      </c>
      <c r="O28" s="91">
        <f t="shared" si="10"/>
        <v>8.31</v>
      </c>
      <c r="P28" s="91">
        <f t="shared" si="10"/>
        <v>8.31</v>
      </c>
      <c r="Q28" s="91">
        <f t="shared" si="10"/>
        <v>8.31</v>
      </c>
      <c r="R28" s="91">
        <f t="shared" si="10"/>
        <v>8.310000000000002</v>
      </c>
      <c r="S28" s="91">
        <f t="shared" si="10"/>
        <v>8.311006207304288</v>
      </c>
    </row>
    <row r="29" spans="1:21" ht="12.75">
      <c r="A29" s="92" t="s">
        <v>137</v>
      </c>
      <c r="B29" s="60" t="s">
        <v>15</v>
      </c>
      <c r="C29" s="51" t="s">
        <v>10</v>
      </c>
      <c r="D29" s="50">
        <f>D32+D31</f>
        <v>20.2</v>
      </c>
      <c r="E29" s="50">
        <f>E32+E31</f>
        <v>20.2</v>
      </c>
      <c r="F29" s="50">
        <f>F32+F31</f>
        <v>20.2</v>
      </c>
      <c r="G29" s="87">
        <f aca="true" t="shared" si="11" ref="G29:R29">G32+G31</f>
        <v>23.299999999999997</v>
      </c>
      <c r="H29" s="87">
        <f t="shared" si="11"/>
        <v>26.080076628352487</v>
      </c>
      <c r="I29" s="87">
        <f t="shared" si="11"/>
        <v>21.8840554592721</v>
      </c>
      <c r="J29" s="87">
        <f t="shared" si="11"/>
        <v>21.62021466905188</v>
      </c>
      <c r="K29" s="87">
        <f t="shared" si="11"/>
        <v>20.910745233968804</v>
      </c>
      <c r="L29" s="87">
        <f t="shared" si="11"/>
        <v>20.87799642218247</v>
      </c>
      <c r="M29" s="87">
        <f t="shared" si="11"/>
        <v>19.517504332755635</v>
      </c>
      <c r="N29" s="87">
        <f t="shared" si="11"/>
        <v>19.39757365684575</v>
      </c>
      <c r="O29" s="87">
        <f t="shared" si="11"/>
        <v>19.289087656529514</v>
      </c>
      <c r="P29" s="87">
        <f t="shared" si="11"/>
        <v>21.110745233968803</v>
      </c>
      <c r="Q29" s="87">
        <f t="shared" si="11"/>
        <v>23.788014311270125</v>
      </c>
      <c r="R29" s="87">
        <f t="shared" si="11"/>
        <v>23.943847487001733</v>
      </c>
      <c r="S29" s="87">
        <f>S31+S32</f>
        <v>21.812941176470588</v>
      </c>
      <c r="U29" s="140"/>
    </row>
    <row r="30" spans="1:19" ht="12.75">
      <c r="A30" s="54"/>
      <c r="B30" s="54" t="s">
        <v>124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</row>
    <row r="31" spans="1:19" ht="12.75">
      <c r="A31" s="93" t="s">
        <v>128</v>
      </c>
      <c r="B31" s="58" t="s">
        <v>70</v>
      </c>
      <c r="C31" s="56" t="s">
        <v>10</v>
      </c>
      <c r="D31" s="57">
        <v>2</v>
      </c>
      <c r="E31" s="57">
        <v>2</v>
      </c>
      <c r="F31" s="57">
        <v>1.96</v>
      </c>
      <c r="G31" s="57">
        <v>2.9</v>
      </c>
      <c r="H31" s="57">
        <v>2.9</v>
      </c>
      <c r="I31" s="57">
        <v>2.3</v>
      </c>
      <c r="J31" s="57">
        <v>2.3</v>
      </c>
      <c r="K31" s="57">
        <v>1.5</v>
      </c>
      <c r="L31" s="57">
        <v>1.2</v>
      </c>
      <c r="M31" s="57">
        <v>0.8</v>
      </c>
      <c r="N31" s="57">
        <v>1.2</v>
      </c>
      <c r="O31" s="57">
        <v>1.4</v>
      </c>
      <c r="P31" s="57">
        <v>1.7</v>
      </c>
      <c r="Q31" s="57">
        <v>2.5</v>
      </c>
      <c r="R31" s="57">
        <v>2.8</v>
      </c>
      <c r="S31" s="82">
        <v>1.96</v>
      </c>
    </row>
    <row r="32" spans="1:21" ht="12.75">
      <c r="A32" s="93" t="s">
        <v>129</v>
      </c>
      <c r="B32" s="58" t="s">
        <v>130</v>
      </c>
      <c r="C32" s="56" t="s">
        <v>10</v>
      </c>
      <c r="D32" s="57">
        <v>18.2</v>
      </c>
      <c r="E32" s="57">
        <v>18.2</v>
      </c>
      <c r="F32" s="57">
        <v>18.24</v>
      </c>
      <c r="G32" s="139">
        <v>20.4</v>
      </c>
      <c r="H32" s="82">
        <f>H21/522*1000</f>
        <v>23.180076628352488</v>
      </c>
      <c r="I32" s="82">
        <f>I21/577*1000</f>
        <v>19.5840554592721</v>
      </c>
      <c r="J32" s="82">
        <f>J21/559*1000</f>
        <v>19.32021466905188</v>
      </c>
      <c r="K32" s="82">
        <f>K21/577*1000</f>
        <v>19.410745233968804</v>
      </c>
      <c r="L32" s="82">
        <f>L21/559*1000</f>
        <v>19.67799642218247</v>
      </c>
      <c r="M32" s="82">
        <f>M21/577*1000</f>
        <v>18.717504332755635</v>
      </c>
      <c r="N32" s="82">
        <f>N21/577*1000</f>
        <v>18.19757365684575</v>
      </c>
      <c r="O32" s="82">
        <f>O21/559*1000</f>
        <v>17.889087656529515</v>
      </c>
      <c r="P32" s="82">
        <f>P21/577*1000</f>
        <v>19.410745233968804</v>
      </c>
      <c r="Q32" s="82">
        <f>Q21/559*1000</f>
        <v>21.288014311270125</v>
      </c>
      <c r="R32" s="82">
        <f>R21/577*1000</f>
        <v>21.143847487001732</v>
      </c>
      <c r="S32" s="82">
        <f>S21/6800*1000</f>
        <v>19.852941176470587</v>
      </c>
      <c r="U32" s="140"/>
    </row>
    <row r="33" spans="1:21" ht="12.75">
      <c r="A33" s="94" t="s">
        <v>138</v>
      </c>
      <c r="B33" s="58" t="s">
        <v>17</v>
      </c>
      <c r="C33" s="56" t="s">
        <v>10</v>
      </c>
      <c r="D33" s="87">
        <f>D35+D34</f>
        <v>20.581</v>
      </c>
      <c r="E33" s="87">
        <f>E35+E34</f>
        <v>20.581</v>
      </c>
      <c r="F33" s="87">
        <f>F35+F34</f>
        <v>20.535999999999998</v>
      </c>
      <c r="G33" s="87">
        <f aca="true" t="shared" si="12" ref="G33:S33">G35+G34</f>
        <v>20.192831279310724</v>
      </c>
      <c r="H33" s="87">
        <f t="shared" si="12"/>
        <v>24.67283127931072</v>
      </c>
      <c r="I33" s="87">
        <f t="shared" si="12"/>
        <v>21.61845239393609</v>
      </c>
      <c r="J33" s="87">
        <f t="shared" si="12"/>
        <v>23.57968662782406</v>
      </c>
      <c r="K33" s="87">
        <f t="shared" si="12"/>
        <v>22.805916930929005</v>
      </c>
      <c r="L33" s="87">
        <f t="shared" si="12"/>
        <v>22.77020004600553</v>
      </c>
      <c r="M33" s="87">
        <f t="shared" si="12"/>
        <v>21.286404550938634</v>
      </c>
      <c r="N33" s="87">
        <f t="shared" si="12"/>
        <v>21.15560438089841</v>
      </c>
      <c r="O33" s="87">
        <f t="shared" si="12"/>
        <v>21.037286134288927</v>
      </c>
      <c r="P33" s="87">
        <f t="shared" si="12"/>
        <v>23.02404322605388</v>
      </c>
      <c r="Q33" s="87">
        <f t="shared" si="12"/>
        <v>25.94395715047456</v>
      </c>
      <c r="R33" s="87">
        <f t="shared" si="12"/>
        <v>26.113913716873956</v>
      </c>
      <c r="S33" s="87">
        <f t="shared" si="12"/>
        <v>23.7866376922238</v>
      </c>
      <c r="U33" s="140"/>
    </row>
    <row r="34" spans="1:19" ht="12.75">
      <c r="A34" s="93" t="s">
        <v>131</v>
      </c>
      <c r="B34" s="58" t="s">
        <v>70</v>
      </c>
      <c r="C34" s="56" t="s">
        <v>10</v>
      </c>
      <c r="D34" s="57">
        <f>D31+D26</f>
        <v>2.184</v>
      </c>
      <c r="E34" s="57">
        <f>E31+E26</f>
        <v>2.184</v>
      </c>
      <c r="F34" s="57">
        <f>F31+F26</f>
        <v>2.139</v>
      </c>
      <c r="G34" s="82">
        <f aca="true" t="shared" si="13" ref="G34:S34">G31+G26</f>
        <v>3.162831279310721</v>
      </c>
      <c r="H34" s="82">
        <f t="shared" si="13"/>
        <v>3.162831279310721</v>
      </c>
      <c r="I34" s="82">
        <f t="shared" si="13"/>
        <v>2.5084523939360888</v>
      </c>
      <c r="J34" s="82">
        <f t="shared" si="13"/>
        <v>2.5084523939360888</v>
      </c>
      <c r="K34" s="82">
        <f t="shared" si="13"/>
        <v>1.6359472134365798</v>
      </c>
      <c r="L34" s="82">
        <f t="shared" si="13"/>
        <v>1.3087577707492637</v>
      </c>
      <c r="M34" s="82">
        <f t="shared" si="13"/>
        <v>0.8725051804995093</v>
      </c>
      <c r="N34" s="82">
        <f t="shared" si="13"/>
        <v>1.3087577707492637</v>
      </c>
      <c r="O34" s="82">
        <f t="shared" si="13"/>
        <v>1.5268840658741412</v>
      </c>
      <c r="P34" s="82">
        <f t="shared" si="13"/>
        <v>1.854073508561457</v>
      </c>
      <c r="Q34" s="82">
        <f t="shared" si="13"/>
        <v>2.7265786890609665</v>
      </c>
      <c r="R34" s="82">
        <f t="shared" si="13"/>
        <v>3.0537681317482823</v>
      </c>
      <c r="S34" s="82">
        <f t="shared" si="13"/>
        <v>2.1376376922237976</v>
      </c>
    </row>
    <row r="35" spans="1:19" ht="12.75">
      <c r="A35" s="93" t="s">
        <v>132</v>
      </c>
      <c r="B35" s="58" t="s">
        <v>133</v>
      </c>
      <c r="C35" s="56" t="s">
        <v>10</v>
      </c>
      <c r="D35" s="57">
        <v>18.397</v>
      </c>
      <c r="E35" s="57">
        <v>18.397</v>
      </c>
      <c r="F35" s="57">
        <v>18.397</v>
      </c>
      <c r="G35" s="57">
        <v>17.03</v>
      </c>
      <c r="H35" s="57">
        <v>21.51</v>
      </c>
      <c r="I35" s="57">
        <v>19.11</v>
      </c>
      <c r="J35" s="82">
        <f>J32+J27</f>
        <v>21.07123423388797</v>
      </c>
      <c r="K35" s="82">
        <f aca="true" t="shared" si="14" ref="K35:R35">K32+K27</f>
        <v>21.169969717492425</v>
      </c>
      <c r="L35" s="82">
        <f t="shared" si="14"/>
        <v>21.461442275256267</v>
      </c>
      <c r="M35" s="82">
        <f t="shared" si="14"/>
        <v>20.413899370439125</v>
      </c>
      <c r="N35" s="82">
        <f t="shared" si="14"/>
        <v>19.846846610149147</v>
      </c>
      <c r="O35" s="82">
        <f t="shared" si="14"/>
        <v>19.510402068414784</v>
      </c>
      <c r="P35" s="82">
        <f t="shared" si="14"/>
        <v>21.169969717492425</v>
      </c>
      <c r="Q35" s="82">
        <f t="shared" si="14"/>
        <v>23.217378461413595</v>
      </c>
      <c r="R35" s="82">
        <f t="shared" si="14"/>
        <v>23.060145585125674</v>
      </c>
      <c r="S35" s="104">
        <v>21.649</v>
      </c>
    </row>
    <row r="36" spans="1:19" ht="12.75">
      <c r="A36" s="94" t="s">
        <v>139</v>
      </c>
      <c r="B36" s="58" t="s">
        <v>75</v>
      </c>
      <c r="C36" s="56" t="s">
        <v>10</v>
      </c>
      <c r="D36" s="103">
        <f>D37+D38</f>
        <v>26.28</v>
      </c>
      <c r="E36" s="103">
        <f>E37+E38</f>
        <v>26.28</v>
      </c>
      <c r="F36" s="103">
        <f>F37+F38</f>
        <v>26.28</v>
      </c>
      <c r="G36" s="103">
        <f aca="true" t="shared" si="15" ref="G36:S36">G37+G38</f>
        <v>27.28</v>
      </c>
      <c r="H36" s="103">
        <f t="shared" si="15"/>
        <v>27.28</v>
      </c>
      <c r="I36" s="103">
        <f t="shared" si="15"/>
        <v>27.28</v>
      </c>
      <c r="J36" s="103">
        <f t="shared" si="15"/>
        <v>27.28</v>
      </c>
      <c r="K36" s="103">
        <f t="shared" si="15"/>
        <v>27.28</v>
      </c>
      <c r="L36" s="103">
        <f t="shared" si="15"/>
        <v>27.28</v>
      </c>
      <c r="M36" s="103">
        <f t="shared" si="15"/>
        <v>27.28</v>
      </c>
      <c r="N36" s="103">
        <f t="shared" si="15"/>
        <v>27.28</v>
      </c>
      <c r="O36" s="103">
        <f t="shared" si="15"/>
        <v>27.28</v>
      </c>
      <c r="P36" s="103">
        <f t="shared" si="15"/>
        <v>27.28</v>
      </c>
      <c r="Q36" s="103">
        <f t="shared" si="15"/>
        <v>27.28</v>
      </c>
      <c r="R36" s="103">
        <f t="shared" si="15"/>
        <v>27.28</v>
      </c>
      <c r="S36" s="103">
        <f t="shared" si="15"/>
        <v>27.28</v>
      </c>
    </row>
    <row r="37" spans="1:19" ht="12.75">
      <c r="A37" s="63" t="s">
        <v>76</v>
      </c>
      <c r="B37" s="58" t="s">
        <v>70</v>
      </c>
      <c r="C37" s="56" t="s">
        <v>10</v>
      </c>
      <c r="D37" s="103">
        <v>5.28</v>
      </c>
      <c r="E37" s="103">
        <v>5.28</v>
      </c>
      <c r="F37" s="103">
        <v>5.28</v>
      </c>
      <c r="G37" s="103">
        <v>5.28</v>
      </c>
      <c r="H37" s="103">
        <v>5.28</v>
      </c>
      <c r="I37" s="103">
        <v>5.28</v>
      </c>
      <c r="J37" s="103">
        <v>5.28</v>
      </c>
      <c r="K37" s="103">
        <v>5.28</v>
      </c>
      <c r="L37" s="103">
        <v>5.28</v>
      </c>
      <c r="M37" s="103">
        <v>5.28</v>
      </c>
      <c r="N37" s="103">
        <v>5.28</v>
      </c>
      <c r="O37" s="103">
        <v>5.28</v>
      </c>
      <c r="P37" s="103">
        <v>5.28</v>
      </c>
      <c r="Q37" s="103">
        <v>5.28</v>
      </c>
      <c r="R37" s="103">
        <v>5.28</v>
      </c>
      <c r="S37" s="103">
        <v>5.28</v>
      </c>
    </row>
    <row r="38" spans="1:19" ht="12.75">
      <c r="A38" s="63" t="s">
        <v>77</v>
      </c>
      <c r="B38" s="58" t="s">
        <v>133</v>
      </c>
      <c r="C38" s="56" t="s">
        <v>10</v>
      </c>
      <c r="D38" s="57">
        <v>21</v>
      </c>
      <c r="E38" s="57">
        <v>21</v>
      </c>
      <c r="F38" s="57">
        <v>21</v>
      </c>
      <c r="G38" s="57">
        <v>22</v>
      </c>
      <c r="H38" s="57">
        <v>22</v>
      </c>
      <c r="I38" s="57">
        <v>22</v>
      </c>
      <c r="J38" s="57">
        <v>22</v>
      </c>
      <c r="K38" s="57">
        <v>22</v>
      </c>
      <c r="L38" s="57">
        <v>22</v>
      </c>
      <c r="M38" s="57">
        <v>22</v>
      </c>
      <c r="N38" s="57">
        <v>22</v>
      </c>
      <c r="O38" s="57">
        <v>22</v>
      </c>
      <c r="P38" s="57">
        <v>22</v>
      </c>
      <c r="Q38" s="57">
        <v>22</v>
      </c>
      <c r="R38" s="57">
        <v>22</v>
      </c>
      <c r="S38" s="57">
        <v>22</v>
      </c>
    </row>
    <row r="39" spans="1:18" ht="12.75">
      <c r="A39" s="95"/>
      <c r="B39" s="96"/>
      <c r="C39" s="69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</row>
    <row r="40" spans="1:18" ht="12.75">
      <c r="A40" s="95"/>
      <c r="B40" s="96"/>
      <c r="C40" s="69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</row>
    <row r="41" spans="1:19" ht="12.75">
      <c r="A41" s="141"/>
      <c r="B41" s="141"/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1"/>
    </row>
    <row r="43" spans="1:19" ht="15">
      <c r="A43" s="223" t="s">
        <v>188</v>
      </c>
      <c r="B43" s="223"/>
      <c r="C43" s="223"/>
      <c r="D43" s="223"/>
      <c r="E43" s="223"/>
      <c r="F43" s="223"/>
      <c r="G43" s="223"/>
      <c r="H43" s="223"/>
      <c r="I43" s="223"/>
      <c r="J43" s="223"/>
      <c r="K43" s="223"/>
      <c r="L43" s="223"/>
      <c r="M43" s="223"/>
      <c r="N43" s="223"/>
      <c r="O43" s="223"/>
      <c r="P43" s="223"/>
      <c r="Q43" s="223"/>
      <c r="R43" s="223"/>
      <c r="S43" s="223"/>
    </row>
  </sheetData>
  <sheetProtection/>
  <mergeCells count="10">
    <mergeCell ref="A43:S43"/>
    <mergeCell ref="A7:S7"/>
    <mergeCell ref="A3:S3"/>
    <mergeCell ref="A4:S4"/>
    <mergeCell ref="A5:S5"/>
    <mergeCell ref="A6:S6"/>
    <mergeCell ref="G9:S9"/>
    <mergeCell ref="A9:A10"/>
    <mergeCell ref="B9:B10"/>
    <mergeCell ref="C9:C10"/>
  </mergeCells>
  <printOptions/>
  <pageMargins left="0.41" right="0" top="0.3937007874015748" bottom="0.5905511811023623" header="0.5118110236220472" footer="0.5118110236220472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V33"/>
  <sheetViews>
    <sheetView zoomScale="50" zoomScaleNormal="50" zoomScalePageLayoutView="0" workbookViewId="0" topLeftCell="A1">
      <selection activeCell="M43" sqref="M43"/>
    </sheetView>
  </sheetViews>
  <sheetFormatPr defaultColWidth="9.125" defaultRowHeight="12.75"/>
  <cols>
    <col min="1" max="1" width="5.375" style="8" customWidth="1"/>
    <col min="2" max="2" width="33.125" style="8" customWidth="1"/>
    <col min="3" max="3" width="9.875" style="8" customWidth="1"/>
    <col min="4" max="4" width="8.00390625" style="8" customWidth="1"/>
    <col min="5" max="5" width="9.50390625" style="8" customWidth="1"/>
    <col min="6" max="6" width="8.00390625" style="8" bestFit="1" customWidth="1"/>
    <col min="7" max="7" width="9.50390625" style="8" customWidth="1"/>
    <col min="8" max="8" width="8.875" style="8" customWidth="1"/>
    <col min="9" max="9" width="9.00390625" style="8" customWidth="1"/>
    <col min="10" max="10" width="9.50390625" style="8" customWidth="1"/>
    <col min="11" max="11" width="10.125" style="8" customWidth="1"/>
    <col min="12" max="12" width="8.625" style="8" customWidth="1"/>
    <col min="13" max="13" width="8.875" style="8" customWidth="1"/>
    <col min="14" max="14" width="8.125" style="8" customWidth="1"/>
    <col min="15" max="15" width="8.875" style="8" bestFit="1" customWidth="1"/>
    <col min="16" max="16" width="8.125" style="8" customWidth="1"/>
    <col min="17" max="17" width="10.125" style="8" customWidth="1"/>
    <col min="18" max="18" width="8.875" style="8" customWidth="1"/>
    <col min="19" max="21" width="9.125" style="8" customWidth="1"/>
    <col min="22" max="22" width="10.375" style="8" customWidth="1"/>
    <col min="23" max="16384" width="9.125" style="8" customWidth="1"/>
  </cols>
  <sheetData>
    <row r="2" spans="19:21" ht="12">
      <c r="S2" s="34"/>
      <c r="T2" s="34" t="s">
        <v>191</v>
      </c>
      <c r="U2" s="34"/>
    </row>
    <row r="3" spans="1:18" ht="17.25">
      <c r="A3" s="231" t="s">
        <v>194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</row>
    <row r="4" spans="1:18" ht="12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</row>
    <row r="5" spans="1:19" ht="12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4"/>
    </row>
    <row r="6" spans="1:17" ht="12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</row>
    <row r="7" spans="1:18" ht="1.5" customHeight="1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</row>
    <row r="8" spans="1:22" ht="15">
      <c r="A8" s="232" t="s">
        <v>154</v>
      </c>
      <c r="B8" s="234" t="s">
        <v>5</v>
      </c>
      <c r="C8" s="228" t="s">
        <v>156</v>
      </c>
      <c r="D8" s="229"/>
      <c r="E8" s="229"/>
      <c r="F8" s="230"/>
      <c r="G8" s="228" t="s">
        <v>173</v>
      </c>
      <c r="H8" s="229"/>
      <c r="I8" s="229"/>
      <c r="J8" s="230"/>
      <c r="K8" s="228" t="s">
        <v>174</v>
      </c>
      <c r="L8" s="229"/>
      <c r="M8" s="229"/>
      <c r="N8" s="230"/>
      <c r="O8" s="228" t="s">
        <v>157</v>
      </c>
      <c r="P8" s="229"/>
      <c r="Q8" s="229"/>
      <c r="R8" s="230"/>
      <c r="S8" s="228" t="s">
        <v>175</v>
      </c>
      <c r="T8" s="229"/>
      <c r="U8" s="229"/>
      <c r="V8" s="230"/>
    </row>
    <row r="9" spans="1:22" ht="19.5" customHeight="1">
      <c r="A9" s="233"/>
      <c r="B9" s="235"/>
      <c r="C9" s="149" t="s">
        <v>29</v>
      </c>
      <c r="D9" s="149" t="s">
        <v>30</v>
      </c>
      <c r="E9" s="149" t="s">
        <v>32</v>
      </c>
      <c r="F9" s="149" t="s">
        <v>33</v>
      </c>
      <c r="G9" s="149" t="s">
        <v>29</v>
      </c>
      <c r="H9" s="149" t="s">
        <v>30</v>
      </c>
      <c r="I9" s="149" t="s">
        <v>32</v>
      </c>
      <c r="J9" s="149" t="s">
        <v>33</v>
      </c>
      <c r="K9" s="149" t="s">
        <v>29</v>
      </c>
      <c r="L9" s="149" t="s">
        <v>30</v>
      </c>
      <c r="M9" s="149" t="s">
        <v>32</v>
      </c>
      <c r="N9" s="149" t="s">
        <v>33</v>
      </c>
      <c r="O9" s="149" t="s">
        <v>29</v>
      </c>
      <c r="P9" s="149" t="s">
        <v>30</v>
      </c>
      <c r="Q9" s="149" t="s">
        <v>32</v>
      </c>
      <c r="R9" s="149" t="s">
        <v>33</v>
      </c>
      <c r="S9" s="149" t="s">
        <v>29</v>
      </c>
      <c r="T9" s="149" t="s">
        <v>30</v>
      </c>
      <c r="U9" s="149" t="s">
        <v>32</v>
      </c>
      <c r="V9" s="149" t="s">
        <v>33</v>
      </c>
    </row>
    <row r="10" spans="1:22" ht="15">
      <c r="A10" s="150">
        <v>1</v>
      </c>
      <c r="B10" s="150">
        <v>2</v>
      </c>
      <c r="C10" s="150">
        <v>3</v>
      </c>
      <c r="D10" s="150">
        <v>4</v>
      </c>
      <c r="E10" s="150">
        <v>6</v>
      </c>
      <c r="F10" s="150">
        <v>7</v>
      </c>
      <c r="G10" s="150">
        <v>8</v>
      </c>
      <c r="H10" s="150">
        <v>9</v>
      </c>
      <c r="I10" s="150">
        <v>11</v>
      </c>
      <c r="J10" s="150">
        <v>12</v>
      </c>
      <c r="K10" s="150">
        <v>13</v>
      </c>
      <c r="L10" s="150">
        <v>14</v>
      </c>
      <c r="M10" s="150">
        <v>16</v>
      </c>
      <c r="N10" s="150">
        <v>17</v>
      </c>
      <c r="O10" s="150">
        <v>18</v>
      </c>
      <c r="P10" s="150">
        <v>19</v>
      </c>
      <c r="Q10" s="150">
        <v>21</v>
      </c>
      <c r="R10" s="150">
        <v>22</v>
      </c>
      <c r="S10" s="150">
        <v>18</v>
      </c>
      <c r="T10" s="150">
        <v>19</v>
      </c>
      <c r="U10" s="150">
        <v>21</v>
      </c>
      <c r="V10" s="150">
        <v>22</v>
      </c>
    </row>
    <row r="11" spans="1:22" ht="15">
      <c r="A11" s="150" t="s">
        <v>56</v>
      </c>
      <c r="B11" s="151" t="s">
        <v>140</v>
      </c>
      <c r="C11" s="151">
        <v>149.1288</v>
      </c>
      <c r="D11" s="151"/>
      <c r="E11" s="151"/>
      <c r="F11" s="152">
        <v>77.29</v>
      </c>
      <c r="G11" s="151">
        <v>157</v>
      </c>
      <c r="H11" s="151"/>
      <c r="I11" s="151"/>
      <c r="J11" s="153">
        <f>J20</f>
        <v>78.71</v>
      </c>
      <c r="K11" s="154">
        <f>K26+K24+K22</f>
        <v>149.047</v>
      </c>
      <c r="L11" s="151"/>
      <c r="M11" s="151"/>
      <c r="N11" s="152">
        <f>N26+N24+N22</f>
        <v>77.212</v>
      </c>
      <c r="O11" s="154">
        <f>O26+O24+O22</f>
        <v>160.96200000000002</v>
      </c>
      <c r="P11" s="151"/>
      <c r="Q11" s="151"/>
      <c r="R11" s="152">
        <f>R26+R24+R22</f>
        <v>78.874</v>
      </c>
      <c r="S11" s="154">
        <f>S26+S24+S22</f>
        <v>160.87400000000002</v>
      </c>
      <c r="T11" s="151"/>
      <c r="U11" s="151"/>
      <c r="V11" s="152">
        <f>V26+V24+V22</f>
        <v>78.796</v>
      </c>
    </row>
    <row r="12" spans="1:22" ht="15">
      <c r="A12" s="150" t="s">
        <v>34</v>
      </c>
      <c r="B12" s="151" t="s">
        <v>35</v>
      </c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</row>
    <row r="13" spans="1:22" ht="15">
      <c r="A13" s="150"/>
      <c r="B13" s="151" t="s">
        <v>36</v>
      </c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</row>
    <row r="14" spans="1:22" ht="15">
      <c r="A14" s="150"/>
      <c r="B14" s="151" t="s">
        <v>30</v>
      </c>
      <c r="C14" s="151"/>
      <c r="D14" s="151">
        <v>1.2044</v>
      </c>
      <c r="E14" s="151"/>
      <c r="F14" s="151"/>
      <c r="G14" s="151"/>
      <c r="H14" s="151">
        <v>1.49</v>
      </c>
      <c r="I14" s="151"/>
      <c r="J14" s="151"/>
      <c r="K14" s="151"/>
      <c r="L14" s="151">
        <v>1.207</v>
      </c>
      <c r="M14" s="151"/>
      <c r="N14" s="151"/>
      <c r="O14" s="151"/>
      <c r="P14" s="154">
        <f>P26+P22</f>
        <v>2.19</v>
      </c>
      <c r="Q14" s="151"/>
      <c r="R14" s="151"/>
      <c r="S14" s="151"/>
      <c r="T14" s="154">
        <f>T26+T22</f>
        <v>2.19</v>
      </c>
      <c r="U14" s="151"/>
      <c r="V14" s="151"/>
    </row>
    <row r="15" spans="1:22" ht="15">
      <c r="A15" s="150"/>
      <c r="B15" s="151" t="s">
        <v>31</v>
      </c>
      <c r="C15" s="151"/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151"/>
      <c r="T15" s="151"/>
      <c r="U15" s="151"/>
      <c r="V15" s="151"/>
    </row>
    <row r="16" spans="1:22" ht="15">
      <c r="A16" s="150"/>
      <c r="B16" s="151" t="s">
        <v>37</v>
      </c>
      <c r="C16" s="151"/>
      <c r="D16" s="151"/>
      <c r="E16" s="151">
        <f>C11-D14</f>
        <v>147.92440000000002</v>
      </c>
      <c r="F16" s="151"/>
      <c r="G16" s="151"/>
      <c r="H16" s="151"/>
      <c r="I16" s="151">
        <f>G11-H14</f>
        <v>155.51</v>
      </c>
      <c r="J16" s="151"/>
      <c r="K16" s="151"/>
      <c r="L16" s="151"/>
      <c r="M16" s="154">
        <f>K11-L14</f>
        <v>147.84</v>
      </c>
      <c r="N16" s="151"/>
      <c r="O16" s="151"/>
      <c r="P16" s="151"/>
      <c r="Q16" s="154">
        <f>O11-P14</f>
        <v>158.77200000000002</v>
      </c>
      <c r="R16" s="151"/>
      <c r="S16" s="151"/>
      <c r="T16" s="151"/>
      <c r="U16" s="151">
        <f>S11-T14</f>
        <v>158.68400000000003</v>
      </c>
      <c r="V16" s="151"/>
    </row>
    <row r="17" spans="1:22" ht="15">
      <c r="A17" s="150" t="s">
        <v>38</v>
      </c>
      <c r="B17" s="151" t="s">
        <v>39</v>
      </c>
      <c r="C17" s="151"/>
      <c r="D17" s="151"/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1"/>
      <c r="U17" s="151"/>
      <c r="V17" s="151"/>
    </row>
    <row r="18" spans="1:22" ht="15">
      <c r="A18" s="155" t="s">
        <v>40</v>
      </c>
      <c r="B18" s="152" t="s">
        <v>42</v>
      </c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2"/>
    </row>
    <row r="19" spans="1:22" ht="15">
      <c r="A19" s="149"/>
      <c r="B19" s="156" t="s">
        <v>41</v>
      </c>
      <c r="C19" s="156"/>
      <c r="D19" s="157"/>
      <c r="E19" s="156"/>
      <c r="F19" s="156"/>
      <c r="G19" s="157"/>
      <c r="H19" s="157"/>
      <c r="I19" s="156"/>
      <c r="J19" s="156"/>
      <c r="K19" s="156"/>
      <c r="L19" s="157"/>
      <c r="M19" s="156"/>
      <c r="N19" s="156"/>
      <c r="O19" s="156"/>
      <c r="P19" s="157"/>
      <c r="Q19" s="156"/>
      <c r="R19" s="156"/>
      <c r="S19" s="156"/>
      <c r="T19" s="157"/>
      <c r="U19" s="156"/>
      <c r="V19" s="156"/>
    </row>
    <row r="20" spans="1:22" ht="15">
      <c r="A20" s="158" t="s">
        <v>43</v>
      </c>
      <c r="B20" s="152" t="s">
        <v>44</v>
      </c>
      <c r="C20" s="159">
        <f>C26+C24+C22</f>
        <v>149.12879999999998</v>
      </c>
      <c r="D20" s="152">
        <v>1.2044</v>
      </c>
      <c r="E20" s="152">
        <f>E22+E24+E26</f>
        <v>70.6344</v>
      </c>
      <c r="F20" s="160">
        <f>F22+F24+F26</f>
        <v>77.29</v>
      </c>
      <c r="G20" s="161">
        <f>H20+I20+J20</f>
        <v>157</v>
      </c>
      <c r="H20" s="162">
        <f>H26+H22</f>
        <v>1.49</v>
      </c>
      <c r="I20" s="161">
        <f>I26+I24+I22</f>
        <v>76.8</v>
      </c>
      <c r="J20" s="161">
        <f>J22+J24+J26</f>
        <v>78.71</v>
      </c>
      <c r="K20" s="163">
        <f>K26+K24+K22</f>
        <v>149.047</v>
      </c>
      <c r="L20" s="152"/>
      <c r="M20" s="152"/>
      <c r="N20" s="152">
        <f>N26+N24+N22</f>
        <v>77.212</v>
      </c>
      <c r="O20" s="163">
        <f>O26+O22+O24</f>
        <v>160.96200000000002</v>
      </c>
      <c r="P20" s="164">
        <f>P26+P22</f>
        <v>2.19</v>
      </c>
      <c r="Q20" s="152">
        <f aca="true" t="shared" si="0" ref="Q20:V20">Q26+Q24+Q22</f>
        <v>79.89800000000001</v>
      </c>
      <c r="R20" s="152">
        <f t="shared" si="0"/>
        <v>78.874</v>
      </c>
      <c r="S20" s="163">
        <f t="shared" si="0"/>
        <v>160.87400000000002</v>
      </c>
      <c r="T20" s="163">
        <f t="shared" si="0"/>
        <v>2.19</v>
      </c>
      <c r="U20" s="163">
        <f t="shared" si="0"/>
        <v>79.888</v>
      </c>
      <c r="V20" s="152">
        <f t="shared" si="0"/>
        <v>78.796</v>
      </c>
    </row>
    <row r="21" spans="1:22" ht="15">
      <c r="A21" s="149"/>
      <c r="B21" s="156" t="s">
        <v>45</v>
      </c>
      <c r="C21" s="165"/>
      <c r="D21" s="156"/>
      <c r="E21" s="156"/>
      <c r="F21" s="156"/>
      <c r="G21" s="156"/>
      <c r="H21" s="166"/>
      <c r="I21" s="156"/>
      <c r="J21" s="156"/>
      <c r="K21" s="165"/>
      <c r="L21" s="156"/>
      <c r="M21" s="156"/>
      <c r="N21" s="156"/>
      <c r="O21" s="165"/>
      <c r="P21" s="156"/>
      <c r="Q21" s="156"/>
      <c r="R21" s="156"/>
      <c r="S21" s="165"/>
      <c r="T21" s="156"/>
      <c r="U21" s="156"/>
      <c r="V21" s="156"/>
    </row>
    <row r="22" spans="1:22" ht="15">
      <c r="A22" s="150" t="s">
        <v>46</v>
      </c>
      <c r="B22" s="151" t="s">
        <v>47</v>
      </c>
      <c r="C22" s="167">
        <f>D22+E22+F22</f>
        <v>12.5418</v>
      </c>
      <c r="D22" s="167">
        <v>1.2044</v>
      </c>
      <c r="E22" s="151">
        <v>9.1164</v>
      </c>
      <c r="F22" s="151">
        <v>2.221</v>
      </c>
      <c r="G22" s="156">
        <f>H22+I22+J22</f>
        <v>18.9</v>
      </c>
      <c r="H22" s="151">
        <v>1.3</v>
      </c>
      <c r="I22" s="151">
        <v>8.6</v>
      </c>
      <c r="J22" s="151">
        <v>9</v>
      </c>
      <c r="K22" s="151">
        <v>12.46</v>
      </c>
      <c r="L22" s="154">
        <v>1.207</v>
      </c>
      <c r="M22" s="151">
        <v>9.11</v>
      </c>
      <c r="N22" s="151">
        <v>2.143</v>
      </c>
      <c r="O22" s="151">
        <v>13.376</v>
      </c>
      <c r="P22" s="154">
        <v>1.3</v>
      </c>
      <c r="Q22" s="151">
        <v>9.78</v>
      </c>
      <c r="R22" s="154">
        <f>O22-P22-Q22</f>
        <v>2.2959999999999994</v>
      </c>
      <c r="S22" s="151">
        <v>13.288</v>
      </c>
      <c r="T22" s="154">
        <v>1.3</v>
      </c>
      <c r="U22" s="151">
        <v>9.77</v>
      </c>
      <c r="V22" s="154">
        <f>S22-U22-T22</f>
        <v>2.218000000000001</v>
      </c>
    </row>
    <row r="23" spans="1:22" ht="15">
      <c r="A23" s="150"/>
      <c r="B23" s="151" t="s">
        <v>48</v>
      </c>
      <c r="C23" s="168">
        <f>C22/C20*100</f>
        <v>8.410045544522589</v>
      </c>
      <c r="D23" s="168">
        <f>D22/C20*100</f>
        <v>0.8076240136043473</v>
      </c>
      <c r="E23" s="168">
        <f>E22/E16*100</f>
        <v>6.16287779433278</v>
      </c>
      <c r="F23" s="168">
        <v>1.44</v>
      </c>
      <c r="G23" s="153">
        <f>G22/G20*100</f>
        <v>12.038216560509554</v>
      </c>
      <c r="H23" s="153">
        <f>H22/G20*100</f>
        <v>0.8280254777070064</v>
      </c>
      <c r="I23" s="153">
        <f>I22/G20*100</f>
        <v>5.477707006369426</v>
      </c>
      <c r="J23" s="153">
        <f>J22/G20*100</f>
        <v>5.7324840764331215</v>
      </c>
      <c r="K23" s="168">
        <f>K22/K20*100</f>
        <v>8.359779130073065</v>
      </c>
      <c r="L23" s="168">
        <f>L22/K20*100</f>
        <v>0.809811670144317</v>
      </c>
      <c r="M23" s="168">
        <f>M22/M16*100</f>
        <v>6.162067099567099</v>
      </c>
      <c r="N23" s="168">
        <v>1.39</v>
      </c>
      <c r="O23" s="168">
        <f>O22/O20*100</f>
        <v>8.310035909096555</v>
      </c>
      <c r="P23" s="168">
        <f>P22/O20*100</f>
        <v>0.8076440402082479</v>
      </c>
      <c r="Q23" s="168">
        <f>Q22/Q16*100</f>
        <v>6.159776282971807</v>
      </c>
      <c r="R23" s="168">
        <f>O23-P23-Q23</f>
        <v>1.3426155859165005</v>
      </c>
      <c r="S23" s="168">
        <f>S22/S20*100</f>
        <v>8.25988040329699</v>
      </c>
      <c r="T23" s="168">
        <f>T22/S20*100</f>
        <v>0.8080858311473574</v>
      </c>
      <c r="U23" s="168">
        <f>U22/U16*100</f>
        <v>6.156890423735221</v>
      </c>
      <c r="V23" s="168">
        <f>S23-T23-U23</f>
        <v>1.2949041484144113</v>
      </c>
    </row>
    <row r="24" spans="1:22" ht="15">
      <c r="A24" s="155" t="s">
        <v>49</v>
      </c>
      <c r="B24" s="152" t="s">
        <v>50</v>
      </c>
      <c r="C24" s="152">
        <f>E24+F24</f>
        <v>12.587</v>
      </c>
      <c r="D24" s="152"/>
      <c r="E24" s="152">
        <v>6.168</v>
      </c>
      <c r="F24" s="152">
        <v>6.419</v>
      </c>
      <c r="G24" s="152">
        <f>I24+J24</f>
        <v>10.5</v>
      </c>
      <c r="H24" s="152"/>
      <c r="I24" s="152">
        <v>4.3</v>
      </c>
      <c r="J24" s="152">
        <v>6.2</v>
      </c>
      <c r="K24" s="152">
        <v>12.587</v>
      </c>
      <c r="L24" s="152"/>
      <c r="M24" s="152">
        <v>6.168</v>
      </c>
      <c r="N24" s="152">
        <v>6.419</v>
      </c>
      <c r="O24" s="152">
        <f>Q24+R24</f>
        <v>12.586</v>
      </c>
      <c r="P24" s="152"/>
      <c r="Q24" s="152">
        <v>6.168</v>
      </c>
      <c r="R24" s="152">
        <v>6.418</v>
      </c>
      <c r="S24" s="152">
        <f>U24+V24</f>
        <v>12.586</v>
      </c>
      <c r="T24" s="152"/>
      <c r="U24" s="152">
        <v>6.168</v>
      </c>
      <c r="V24" s="152">
        <v>6.418</v>
      </c>
    </row>
    <row r="25" spans="1:22" ht="15">
      <c r="A25" s="149"/>
      <c r="B25" s="156" t="s">
        <v>51</v>
      </c>
      <c r="C25" s="156"/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6"/>
    </row>
    <row r="26" spans="1:22" ht="15">
      <c r="A26" s="150" t="s">
        <v>52</v>
      </c>
      <c r="B26" s="151" t="s">
        <v>53</v>
      </c>
      <c r="C26" s="168">
        <f>E26+F26</f>
        <v>124</v>
      </c>
      <c r="D26" s="151"/>
      <c r="E26" s="151">
        <v>55.35</v>
      </c>
      <c r="F26" s="151">
        <v>68.65</v>
      </c>
      <c r="G26" s="153">
        <f>H26+I26+J26</f>
        <v>127.6</v>
      </c>
      <c r="H26" s="151">
        <v>0.19</v>
      </c>
      <c r="I26" s="151">
        <v>63.9</v>
      </c>
      <c r="J26" s="151">
        <v>63.51</v>
      </c>
      <c r="K26" s="168">
        <f>M26+N26</f>
        <v>124</v>
      </c>
      <c r="L26" s="151"/>
      <c r="M26" s="151">
        <v>55.35</v>
      </c>
      <c r="N26" s="151">
        <v>68.65</v>
      </c>
      <c r="O26" s="168">
        <f>Q26+R26+P26</f>
        <v>135</v>
      </c>
      <c r="P26" s="151">
        <v>0.89</v>
      </c>
      <c r="Q26" s="151">
        <v>63.95</v>
      </c>
      <c r="R26" s="151">
        <v>70.16</v>
      </c>
      <c r="S26" s="168">
        <f>T26+U26+V26</f>
        <v>135</v>
      </c>
      <c r="T26" s="151">
        <v>0.89</v>
      </c>
      <c r="U26" s="151">
        <v>63.95</v>
      </c>
      <c r="V26" s="151">
        <v>70.16</v>
      </c>
    </row>
    <row r="27" spans="1:22" s="20" customFormat="1" ht="15">
      <c r="A27" s="169"/>
      <c r="B27" s="170"/>
      <c r="C27" s="170"/>
      <c r="D27" s="170"/>
      <c r="E27" s="170"/>
      <c r="F27" s="170"/>
      <c r="G27" s="170"/>
      <c r="H27" s="170"/>
      <c r="I27" s="170"/>
      <c r="J27" s="170"/>
      <c r="K27" s="170"/>
      <c r="L27" s="170"/>
      <c r="M27" s="170"/>
      <c r="N27" s="170"/>
      <c r="O27" s="170"/>
      <c r="P27" s="170"/>
      <c r="Q27" s="170"/>
      <c r="R27" s="170"/>
      <c r="S27" s="171"/>
      <c r="T27" s="171"/>
      <c r="U27" s="171"/>
      <c r="V27" s="171"/>
    </row>
    <row r="28" spans="1:22" s="20" customFormat="1" ht="15">
      <c r="A28" s="169"/>
      <c r="B28" s="170"/>
      <c r="C28" s="170"/>
      <c r="D28" s="170"/>
      <c r="E28" s="170"/>
      <c r="F28" s="170"/>
      <c r="G28" s="170"/>
      <c r="H28" s="170"/>
      <c r="I28" s="170"/>
      <c r="J28" s="170"/>
      <c r="K28" s="170"/>
      <c r="L28" s="170"/>
      <c r="M28" s="170"/>
      <c r="N28" s="170"/>
      <c r="O28" s="170"/>
      <c r="P28" s="170"/>
      <c r="Q28" s="170"/>
      <c r="R28" s="170"/>
      <c r="S28" s="171"/>
      <c r="T28" s="171"/>
      <c r="U28" s="171"/>
      <c r="V28" s="171"/>
    </row>
    <row r="29" spans="1:22" s="20" customFormat="1" ht="15">
      <c r="A29" s="169"/>
      <c r="B29" s="170"/>
      <c r="C29" s="170"/>
      <c r="D29" s="170"/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170"/>
      <c r="P29" s="170"/>
      <c r="Q29" s="170"/>
      <c r="R29" s="170"/>
      <c r="S29" s="171"/>
      <c r="T29" s="171"/>
      <c r="U29" s="171"/>
      <c r="V29" s="171"/>
    </row>
    <row r="30" spans="1:22" s="20" customFormat="1" ht="15">
      <c r="A30" s="169"/>
      <c r="B30" s="170"/>
      <c r="C30" s="170"/>
      <c r="D30" s="170"/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70"/>
      <c r="S30" s="171"/>
      <c r="T30" s="171"/>
      <c r="U30" s="171"/>
      <c r="V30" s="171"/>
    </row>
    <row r="31" spans="1:22" s="20" customFormat="1" ht="15">
      <c r="A31" s="169"/>
      <c r="B31" s="170"/>
      <c r="C31" s="170"/>
      <c r="D31" s="170"/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170"/>
      <c r="S31" s="171"/>
      <c r="T31" s="171"/>
      <c r="U31" s="171"/>
      <c r="V31" s="171"/>
    </row>
    <row r="32" spans="1:22" s="20" customFormat="1" ht="18">
      <c r="A32" s="169"/>
      <c r="B32" s="170"/>
      <c r="C32" s="170"/>
      <c r="D32" s="170"/>
      <c r="E32" s="170"/>
      <c r="F32" s="204" t="s">
        <v>189</v>
      </c>
      <c r="G32" s="170"/>
      <c r="H32" s="170"/>
      <c r="I32" s="204"/>
      <c r="J32" s="204"/>
      <c r="K32" s="204"/>
      <c r="L32" s="204"/>
      <c r="M32" s="204"/>
      <c r="N32" s="204"/>
      <c r="O32" s="204"/>
      <c r="P32" s="204"/>
      <c r="Q32" s="204"/>
      <c r="R32" s="204"/>
      <c r="S32" s="202"/>
      <c r="T32" s="202" t="s">
        <v>195</v>
      </c>
      <c r="U32" s="202"/>
      <c r="V32" s="171"/>
    </row>
    <row r="33" spans="1:22" s="20" customFormat="1" ht="18">
      <c r="A33" s="169"/>
      <c r="B33" s="170"/>
      <c r="C33" s="170"/>
      <c r="D33" s="170"/>
      <c r="E33" s="170"/>
      <c r="F33" s="170"/>
      <c r="G33" s="170"/>
      <c r="H33" s="170"/>
      <c r="I33" s="204"/>
      <c r="J33" s="204"/>
      <c r="K33" s="204"/>
      <c r="L33" s="204"/>
      <c r="M33" s="204"/>
      <c r="N33" s="204"/>
      <c r="O33" s="204"/>
      <c r="P33" s="204"/>
      <c r="Q33" s="204"/>
      <c r="R33" s="204"/>
      <c r="S33" s="202"/>
      <c r="T33" s="202"/>
      <c r="U33" s="202"/>
      <c r="V33" s="171"/>
    </row>
  </sheetData>
  <sheetProtection/>
  <mergeCells count="8">
    <mergeCell ref="S8:V8"/>
    <mergeCell ref="A3:R3"/>
    <mergeCell ref="K8:N8"/>
    <mergeCell ref="C8:F8"/>
    <mergeCell ref="G8:J8"/>
    <mergeCell ref="O8:R8"/>
    <mergeCell ref="A8:A9"/>
    <mergeCell ref="B8:B9"/>
  </mergeCells>
  <printOptions/>
  <pageMargins left="0.41" right="0" top="0.3937007874015748" bottom="0.3937007874015748" header="0.5118110236220472" footer="0.5118110236220472"/>
  <pageSetup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33"/>
  <sheetViews>
    <sheetView zoomScale="50" zoomScaleNormal="50" zoomScalePageLayoutView="0" workbookViewId="0" topLeftCell="A1">
      <selection activeCell="B37" sqref="B37"/>
    </sheetView>
  </sheetViews>
  <sheetFormatPr defaultColWidth="9.00390625" defaultRowHeight="12.75"/>
  <cols>
    <col min="1" max="1" width="7.50390625" style="0" customWidth="1"/>
    <col min="2" max="2" width="34.375" style="0" bestFit="1" customWidth="1"/>
    <col min="3" max="3" width="9.375" style="0" bestFit="1" customWidth="1"/>
    <col min="4" max="4" width="7.00390625" style="0" bestFit="1" customWidth="1"/>
    <col min="5" max="5" width="9.375" style="0" bestFit="1" customWidth="1"/>
    <col min="6" max="6" width="8.125" style="0" bestFit="1" customWidth="1"/>
    <col min="7" max="7" width="9.375" style="0" bestFit="1" customWidth="1"/>
    <col min="8" max="8" width="7.00390625" style="0" bestFit="1" customWidth="1"/>
    <col min="9" max="9" width="9.875" style="0" bestFit="1" customWidth="1"/>
    <col min="10" max="11" width="9.375" style="0" bestFit="1" customWidth="1"/>
    <col min="12" max="12" width="8.625" style="0" bestFit="1" customWidth="1"/>
    <col min="13" max="13" width="9.375" style="0" bestFit="1" customWidth="1"/>
    <col min="14" max="14" width="8.625" style="0" bestFit="1" customWidth="1"/>
    <col min="15" max="15" width="9.875" style="0" customWidth="1"/>
    <col min="16" max="16" width="8.875" style="0" customWidth="1"/>
    <col min="17" max="17" width="8.625" style="0" bestFit="1" customWidth="1"/>
    <col min="18" max="18" width="7.50390625" style="0" bestFit="1" customWidth="1"/>
    <col min="19" max="19" width="8.625" style="0" bestFit="1" customWidth="1"/>
    <col min="20" max="20" width="8.00390625" style="0" customWidth="1"/>
    <col min="21" max="21" width="8.375" style="0" customWidth="1"/>
    <col min="22" max="22" width="8.125" style="0" bestFit="1" customWidth="1"/>
  </cols>
  <sheetData>
    <row r="1" spans="1:22" ht="13.5">
      <c r="A1" s="184"/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</row>
    <row r="2" spans="1:22" ht="13.5">
      <c r="A2" s="184"/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 t="s">
        <v>163</v>
      </c>
      <c r="U2" s="184"/>
      <c r="V2" s="184"/>
    </row>
    <row r="3" spans="1:22" ht="17.25">
      <c r="A3" s="231" t="s">
        <v>193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184"/>
      <c r="T3" s="184"/>
      <c r="U3" s="184"/>
      <c r="V3" s="184"/>
    </row>
    <row r="4" spans="1:22" ht="17.25">
      <c r="A4" s="201"/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184"/>
      <c r="T4" s="184"/>
      <c r="U4" s="184"/>
      <c r="V4" s="184"/>
    </row>
    <row r="5" spans="1:22" ht="13.5">
      <c r="A5" s="185"/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4"/>
      <c r="T5" s="184"/>
      <c r="U5" s="184"/>
      <c r="V5" s="184"/>
    </row>
    <row r="6" spans="1:22" ht="13.5">
      <c r="A6" s="184"/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242"/>
      <c r="R6" s="242"/>
      <c r="S6" s="184"/>
      <c r="T6" s="184"/>
      <c r="U6" s="184"/>
      <c r="V6" s="184"/>
    </row>
    <row r="7" spans="1:22" ht="13.5">
      <c r="A7" s="184"/>
      <c r="B7" s="184"/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184"/>
    </row>
    <row r="8" spans="1:22" s="97" customFormat="1" ht="24" customHeight="1">
      <c r="A8" s="186" t="s">
        <v>28</v>
      </c>
      <c r="B8" s="187" t="s">
        <v>5</v>
      </c>
      <c r="C8" s="239" t="s">
        <v>156</v>
      </c>
      <c r="D8" s="240"/>
      <c r="E8" s="240"/>
      <c r="F8" s="241"/>
      <c r="G8" s="239" t="s">
        <v>173</v>
      </c>
      <c r="H8" s="240"/>
      <c r="I8" s="240"/>
      <c r="J8" s="241"/>
      <c r="K8" s="236" t="s">
        <v>176</v>
      </c>
      <c r="L8" s="237"/>
      <c r="M8" s="237"/>
      <c r="N8" s="238"/>
      <c r="O8" s="236" t="s">
        <v>158</v>
      </c>
      <c r="P8" s="237"/>
      <c r="Q8" s="237"/>
      <c r="R8" s="238"/>
      <c r="S8" s="236" t="s">
        <v>177</v>
      </c>
      <c r="T8" s="237"/>
      <c r="U8" s="237"/>
      <c r="V8" s="238"/>
    </row>
    <row r="9" spans="1:22" ht="13.5">
      <c r="A9" s="188"/>
      <c r="B9" s="188"/>
      <c r="C9" s="189" t="s">
        <v>29</v>
      </c>
      <c r="D9" s="189" t="s">
        <v>30</v>
      </c>
      <c r="E9" s="189" t="s">
        <v>32</v>
      </c>
      <c r="F9" s="189" t="s">
        <v>33</v>
      </c>
      <c r="G9" s="189" t="s">
        <v>29</v>
      </c>
      <c r="H9" s="189" t="s">
        <v>30</v>
      </c>
      <c r="I9" s="189" t="s">
        <v>32</v>
      </c>
      <c r="J9" s="189" t="s">
        <v>33</v>
      </c>
      <c r="K9" s="189" t="s">
        <v>29</v>
      </c>
      <c r="L9" s="189" t="s">
        <v>30</v>
      </c>
      <c r="M9" s="189" t="s">
        <v>32</v>
      </c>
      <c r="N9" s="189" t="s">
        <v>33</v>
      </c>
      <c r="O9" s="189" t="s">
        <v>29</v>
      </c>
      <c r="P9" s="189" t="s">
        <v>30</v>
      </c>
      <c r="Q9" s="189" t="s">
        <v>32</v>
      </c>
      <c r="R9" s="189" t="s">
        <v>33</v>
      </c>
      <c r="S9" s="189" t="s">
        <v>29</v>
      </c>
      <c r="T9" s="189" t="s">
        <v>30</v>
      </c>
      <c r="U9" s="189" t="s">
        <v>32</v>
      </c>
      <c r="V9" s="189" t="s">
        <v>33</v>
      </c>
    </row>
    <row r="10" spans="1:22" ht="13.5">
      <c r="A10" s="190">
        <v>1</v>
      </c>
      <c r="B10" s="190">
        <v>2</v>
      </c>
      <c r="C10" s="190">
        <v>3</v>
      </c>
      <c r="D10" s="190">
        <v>4</v>
      </c>
      <c r="E10" s="190">
        <v>6</v>
      </c>
      <c r="F10" s="190">
        <v>7</v>
      </c>
      <c r="G10" s="190">
        <v>8</v>
      </c>
      <c r="H10" s="190">
        <v>9</v>
      </c>
      <c r="I10" s="190">
        <v>11</v>
      </c>
      <c r="J10" s="190">
        <v>12</v>
      </c>
      <c r="K10" s="190">
        <v>13</v>
      </c>
      <c r="L10" s="190">
        <v>14</v>
      </c>
      <c r="M10" s="190">
        <v>16</v>
      </c>
      <c r="N10" s="190">
        <v>17</v>
      </c>
      <c r="O10" s="190">
        <v>18</v>
      </c>
      <c r="P10" s="190">
        <v>19</v>
      </c>
      <c r="Q10" s="190">
        <v>21</v>
      </c>
      <c r="R10" s="190">
        <v>22</v>
      </c>
      <c r="S10" s="190">
        <v>18</v>
      </c>
      <c r="T10" s="190">
        <v>19</v>
      </c>
      <c r="U10" s="190">
        <v>21</v>
      </c>
      <c r="V10" s="190">
        <v>22</v>
      </c>
    </row>
    <row r="11" spans="1:22" ht="13.5">
      <c r="A11" s="190" t="s">
        <v>56</v>
      </c>
      <c r="B11" s="191" t="s">
        <v>140</v>
      </c>
      <c r="C11" s="191">
        <v>135.386</v>
      </c>
      <c r="D11" s="191"/>
      <c r="E11" s="191"/>
      <c r="F11" s="191">
        <v>70.667</v>
      </c>
      <c r="G11" s="192">
        <v>139.3</v>
      </c>
      <c r="H11" s="191"/>
      <c r="I11" s="191"/>
      <c r="J11" s="191">
        <f>J20</f>
        <v>67.31</v>
      </c>
      <c r="K11" s="193">
        <f>K26+K22</f>
        <v>135.312</v>
      </c>
      <c r="L11" s="191"/>
      <c r="M11" s="191"/>
      <c r="N11" s="193">
        <f>N20</f>
        <v>70.598</v>
      </c>
      <c r="O11" s="193">
        <v>147.235</v>
      </c>
      <c r="P11" s="191"/>
      <c r="Q11" s="191"/>
      <c r="R11" s="193">
        <f>R26+R22</f>
        <v>72.265</v>
      </c>
      <c r="S11" s="193">
        <f>S26+S22</f>
        <v>147.155</v>
      </c>
      <c r="T11" s="191"/>
      <c r="U11" s="191"/>
      <c r="V11" s="193">
        <f>V26+V22</f>
        <v>72.185</v>
      </c>
    </row>
    <row r="12" spans="1:22" ht="13.5">
      <c r="A12" s="190" t="s">
        <v>34</v>
      </c>
      <c r="B12" s="191" t="s">
        <v>35</v>
      </c>
      <c r="C12" s="191"/>
      <c r="D12" s="191"/>
      <c r="E12" s="191"/>
      <c r="F12" s="191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191"/>
      <c r="U12" s="191"/>
      <c r="V12" s="191"/>
    </row>
    <row r="13" spans="1:22" ht="13.5">
      <c r="A13" s="190"/>
      <c r="B13" s="191" t="s">
        <v>36</v>
      </c>
      <c r="C13" s="191"/>
      <c r="D13" s="191"/>
      <c r="E13" s="191"/>
      <c r="F13" s="191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191"/>
      <c r="U13" s="191"/>
      <c r="V13" s="191"/>
    </row>
    <row r="14" spans="1:22" ht="13.5">
      <c r="A14" s="190"/>
      <c r="B14" s="191" t="s">
        <v>30</v>
      </c>
      <c r="C14" s="191"/>
      <c r="D14" s="191">
        <v>1.097</v>
      </c>
      <c r="E14" s="191"/>
      <c r="F14" s="191"/>
      <c r="G14" s="191"/>
      <c r="H14" s="192">
        <v>1.39</v>
      </c>
      <c r="I14" s="191"/>
      <c r="J14" s="191"/>
      <c r="K14" s="191"/>
      <c r="L14" s="191">
        <v>1.096</v>
      </c>
      <c r="M14" s="191"/>
      <c r="N14" s="191"/>
      <c r="O14" s="191"/>
      <c r="P14" s="191">
        <f>P26+P22</f>
        <v>2.08</v>
      </c>
      <c r="Q14" s="191"/>
      <c r="R14" s="191"/>
      <c r="S14" s="191"/>
      <c r="T14" s="191">
        <f>T26+T22</f>
        <v>2.08</v>
      </c>
      <c r="U14" s="191"/>
      <c r="V14" s="191"/>
    </row>
    <row r="15" spans="1:22" ht="13.5">
      <c r="A15" s="190"/>
      <c r="B15" s="191" t="s">
        <v>31</v>
      </c>
      <c r="C15" s="191"/>
      <c r="D15" s="191"/>
      <c r="E15" s="191"/>
      <c r="F15" s="191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191"/>
      <c r="U15" s="191"/>
      <c r="V15" s="191"/>
    </row>
    <row r="16" spans="1:22" ht="13.5">
      <c r="A16" s="190"/>
      <c r="B16" s="191" t="s">
        <v>37</v>
      </c>
      <c r="C16" s="191"/>
      <c r="D16" s="191"/>
      <c r="E16" s="191">
        <f>C11-D14</f>
        <v>134.289</v>
      </c>
      <c r="F16" s="191"/>
      <c r="G16" s="191"/>
      <c r="H16" s="191"/>
      <c r="I16" s="194">
        <f>G11-H14</f>
        <v>137.91000000000003</v>
      </c>
      <c r="J16" s="191"/>
      <c r="K16" s="191"/>
      <c r="L16" s="191"/>
      <c r="M16" s="193">
        <f>K11-L14</f>
        <v>134.216</v>
      </c>
      <c r="N16" s="191"/>
      <c r="O16" s="191"/>
      <c r="P16" s="191"/>
      <c r="Q16" s="193">
        <f>O11-P14</f>
        <v>145.155</v>
      </c>
      <c r="R16" s="191"/>
      <c r="S16" s="191"/>
      <c r="T16" s="191"/>
      <c r="U16" s="193">
        <f>S11-T14</f>
        <v>145.075</v>
      </c>
      <c r="V16" s="191"/>
    </row>
    <row r="17" spans="1:22" ht="13.5">
      <c r="A17" s="190" t="s">
        <v>38</v>
      </c>
      <c r="B17" s="191" t="s">
        <v>39</v>
      </c>
      <c r="C17" s="191"/>
      <c r="D17" s="191"/>
      <c r="E17" s="191"/>
      <c r="F17" s="191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191"/>
      <c r="U17" s="191"/>
      <c r="V17" s="191"/>
    </row>
    <row r="18" spans="1:22" ht="13.5">
      <c r="A18" s="195" t="s">
        <v>40</v>
      </c>
      <c r="B18" s="192" t="s">
        <v>42</v>
      </c>
      <c r="C18" s="192"/>
      <c r="D18" s="192"/>
      <c r="E18" s="192"/>
      <c r="F18" s="192"/>
      <c r="G18" s="192"/>
      <c r="H18" s="192"/>
      <c r="I18" s="192"/>
      <c r="J18" s="192"/>
      <c r="K18" s="192"/>
      <c r="L18" s="192"/>
      <c r="M18" s="192"/>
      <c r="N18" s="192"/>
      <c r="O18" s="192"/>
      <c r="P18" s="192"/>
      <c r="Q18" s="192"/>
      <c r="R18" s="192"/>
      <c r="S18" s="192"/>
      <c r="T18" s="192"/>
      <c r="U18" s="192"/>
      <c r="V18" s="192"/>
    </row>
    <row r="19" spans="1:22" ht="13.5">
      <c r="A19" s="189"/>
      <c r="B19" s="188" t="s">
        <v>41</v>
      </c>
      <c r="C19" s="188"/>
      <c r="D19" s="188"/>
      <c r="E19" s="188"/>
      <c r="F19" s="188"/>
      <c r="G19" s="188"/>
      <c r="H19" s="188"/>
      <c r="I19" s="188"/>
      <c r="J19" s="188"/>
      <c r="K19" s="188"/>
      <c r="L19" s="188"/>
      <c r="M19" s="188"/>
      <c r="N19" s="188"/>
      <c r="O19" s="188"/>
      <c r="P19" s="188"/>
      <c r="Q19" s="188"/>
      <c r="R19" s="188"/>
      <c r="S19" s="188"/>
      <c r="T19" s="188"/>
      <c r="U19" s="188"/>
      <c r="V19" s="188"/>
    </row>
    <row r="20" spans="1:22" ht="13.5">
      <c r="A20" s="196" t="s">
        <v>43</v>
      </c>
      <c r="B20" s="192" t="s">
        <v>44</v>
      </c>
      <c r="C20" s="197">
        <f>C22+C26</f>
        <v>135.386</v>
      </c>
      <c r="D20" s="192">
        <v>1.097</v>
      </c>
      <c r="E20" s="197">
        <f>E22+E26</f>
        <v>63.622</v>
      </c>
      <c r="F20" s="197">
        <f>F22+F26</f>
        <v>70.667</v>
      </c>
      <c r="G20" s="192">
        <f>G26+G22</f>
        <v>139.29999999999998</v>
      </c>
      <c r="H20" s="192">
        <f>H26+H22</f>
        <v>1.39</v>
      </c>
      <c r="I20" s="192">
        <f>I26+I22</f>
        <v>70.6</v>
      </c>
      <c r="J20" s="192">
        <f>J26+J22</f>
        <v>67.31</v>
      </c>
      <c r="K20" s="197">
        <v>135.312</v>
      </c>
      <c r="L20" s="197">
        <f aca="true" t="shared" si="0" ref="L20:V20">L26+L22</f>
        <v>1.096</v>
      </c>
      <c r="M20" s="197">
        <f t="shared" si="0"/>
        <v>63.618</v>
      </c>
      <c r="N20" s="197">
        <f t="shared" si="0"/>
        <v>70.598</v>
      </c>
      <c r="O20" s="197">
        <f t="shared" si="0"/>
        <v>147.235</v>
      </c>
      <c r="P20" s="197">
        <f t="shared" si="0"/>
        <v>2.08</v>
      </c>
      <c r="Q20" s="197">
        <f t="shared" si="0"/>
        <v>72.89</v>
      </c>
      <c r="R20" s="197">
        <f t="shared" si="0"/>
        <v>72.265</v>
      </c>
      <c r="S20" s="197">
        <f t="shared" si="0"/>
        <v>147.155</v>
      </c>
      <c r="T20" s="197">
        <f t="shared" si="0"/>
        <v>2.08</v>
      </c>
      <c r="U20" s="197">
        <f t="shared" si="0"/>
        <v>72.89</v>
      </c>
      <c r="V20" s="197">
        <f t="shared" si="0"/>
        <v>72.185</v>
      </c>
    </row>
    <row r="21" spans="1:22" ht="13.5">
      <c r="A21" s="189"/>
      <c r="B21" s="188" t="s">
        <v>45</v>
      </c>
      <c r="C21" s="188"/>
      <c r="D21" s="188"/>
      <c r="E21" s="188"/>
      <c r="F21" s="188"/>
      <c r="G21" s="188"/>
      <c r="H21" s="188"/>
      <c r="I21" s="188"/>
      <c r="J21" s="188"/>
      <c r="K21" s="188"/>
      <c r="L21" s="188"/>
      <c r="M21" s="188"/>
      <c r="N21" s="188"/>
      <c r="O21" s="188"/>
      <c r="P21" s="188"/>
      <c r="Q21" s="188"/>
      <c r="R21" s="188"/>
      <c r="S21" s="188"/>
      <c r="T21" s="188"/>
      <c r="U21" s="188"/>
      <c r="V21" s="188"/>
    </row>
    <row r="22" spans="1:22" ht="13.5">
      <c r="A22" s="190" t="s">
        <v>46</v>
      </c>
      <c r="B22" s="191" t="s">
        <v>47</v>
      </c>
      <c r="C22" s="191">
        <v>11.386</v>
      </c>
      <c r="D22" s="191">
        <v>1.097</v>
      </c>
      <c r="E22" s="191">
        <v>8.272</v>
      </c>
      <c r="F22" s="191">
        <v>2.017</v>
      </c>
      <c r="G22" s="191">
        <v>11.7</v>
      </c>
      <c r="H22" s="191">
        <v>1.2</v>
      </c>
      <c r="I22" s="191">
        <v>6.7</v>
      </c>
      <c r="J22" s="191">
        <f>G22-H22-I22</f>
        <v>3.8</v>
      </c>
      <c r="K22" s="191">
        <v>11.312</v>
      </c>
      <c r="L22" s="192">
        <v>1.096</v>
      </c>
      <c r="M22" s="197">
        <v>8.268</v>
      </c>
      <c r="N22" s="193">
        <f>K22-L22-M22</f>
        <v>1.9479999999999986</v>
      </c>
      <c r="O22" s="191">
        <v>12.235</v>
      </c>
      <c r="P22" s="192">
        <v>1.19</v>
      </c>
      <c r="Q22" s="197">
        <v>8.94</v>
      </c>
      <c r="R22" s="193">
        <f>O22-P22-Q22</f>
        <v>2.1050000000000004</v>
      </c>
      <c r="S22" s="191">
        <v>12.155</v>
      </c>
      <c r="T22" s="192">
        <v>1.19</v>
      </c>
      <c r="U22" s="197">
        <v>8.94</v>
      </c>
      <c r="V22" s="193">
        <f>S22-T22-U22</f>
        <v>2.0250000000000004</v>
      </c>
    </row>
    <row r="23" spans="1:22" ht="13.5">
      <c r="A23" s="190"/>
      <c r="B23" s="191" t="s">
        <v>48</v>
      </c>
      <c r="C23" s="198">
        <f>C22/C20*100</f>
        <v>8.410027624717474</v>
      </c>
      <c r="D23" s="198">
        <f>D22/C20*100</f>
        <v>0.8102758039974591</v>
      </c>
      <c r="E23" s="198">
        <f>E22/E16*100</f>
        <v>6.159849280283568</v>
      </c>
      <c r="F23" s="198">
        <v>1.44</v>
      </c>
      <c r="G23" s="198">
        <f>G22/G20*100</f>
        <v>8.399138549892319</v>
      </c>
      <c r="H23" s="198">
        <f>H22/G20*100</f>
        <v>0.8614501076812634</v>
      </c>
      <c r="I23" s="198">
        <f>I22/G20*100</f>
        <v>4.809763101220389</v>
      </c>
      <c r="J23" s="198">
        <f>J22/G20*100</f>
        <v>2.7279253409906676</v>
      </c>
      <c r="K23" s="198">
        <f>K22/K20*100</f>
        <v>8.359938512474873</v>
      </c>
      <c r="L23" s="198">
        <f>L22/K20*100</f>
        <v>0.809979898309093</v>
      </c>
      <c r="M23" s="198">
        <f>M22/M16*100</f>
        <v>6.160219347916791</v>
      </c>
      <c r="N23" s="198">
        <f>K23-L23-M23</f>
        <v>1.3897392662489887</v>
      </c>
      <c r="O23" s="198">
        <f>O22/O20*100</f>
        <v>8.309844805922504</v>
      </c>
      <c r="P23" s="198">
        <f>P22/O20*100</f>
        <v>0.8082317383774237</v>
      </c>
      <c r="Q23" s="198">
        <f>Q22/Q16*100</f>
        <v>6.15893355378733</v>
      </c>
      <c r="R23" s="198">
        <f>O23-P23-Q23</f>
        <v>1.3426795137577505</v>
      </c>
      <c r="S23" s="198">
        <f>S22/S20*100</f>
        <v>8.259997961333287</v>
      </c>
      <c r="T23" s="198">
        <f>T22/S20*100</f>
        <v>0.8086711290815806</v>
      </c>
      <c r="U23" s="198">
        <f>U22/U16*100</f>
        <v>6.162329829398587</v>
      </c>
      <c r="V23" s="198">
        <f>S23-T23-U23</f>
        <v>1.2889970028531197</v>
      </c>
    </row>
    <row r="24" spans="1:22" ht="13.5">
      <c r="A24" s="195" t="s">
        <v>49</v>
      </c>
      <c r="B24" s="192" t="s">
        <v>141</v>
      </c>
      <c r="C24" s="192"/>
      <c r="D24" s="192"/>
      <c r="E24" s="192"/>
      <c r="F24" s="192"/>
      <c r="G24" s="192"/>
      <c r="H24" s="192"/>
      <c r="I24" s="192"/>
      <c r="J24" s="192"/>
      <c r="K24" s="192"/>
      <c r="L24" s="192"/>
      <c r="M24" s="192"/>
      <c r="N24" s="192"/>
      <c r="O24" s="192"/>
      <c r="P24" s="192"/>
      <c r="Q24" s="192"/>
      <c r="R24" s="192"/>
      <c r="S24" s="192"/>
      <c r="T24" s="192"/>
      <c r="U24" s="192"/>
      <c r="V24" s="192"/>
    </row>
    <row r="25" spans="1:22" ht="13.5">
      <c r="A25" s="189"/>
      <c r="B25" s="188" t="s">
        <v>51</v>
      </c>
      <c r="C25" s="188"/>
      <c r="D25" s="188"/>
      <c r="E25" s="188"/>
      <c r="F25" s="188"/>
      <c r="G25" s="188"/>
      <c r="H25" s="188"/>
      <c r="I25" s="188"/>
      <c r="J25" s="188"/>
      <c r="K25" s="188"/>
      <c r="L25" s="188"/>
      <c r="M25" s="188"/>
      <c r="N25" s="188"/>
      <c r="O25" s="188"/>
      <c r="P25" s="188"/>
      <c r="Q25" s="188"/>
      <c r="R25" s="188"/>
      <c r="S25" s="188"/>
      <c r="T25" s="188"/>
      <c r="U25" s="188"/>
      <c r="V25" s="188"/>
    </row>
    <row r="26" spans="1:22" ht="13.5">
      <c r="A26" s="190" t="s">
        <v>52</v>
      </c>
      <c r="B26" s="191" t="s">
        <v>53</v>
      </c>
      <c r="C26" s="198">
        <f>E26+F26</f>
        <v>124</v>
      </c>
      <c r="D26" s="191"/>
      <c r="E26" s="191">
        <v>55.35</v>
      </c>
      <c r="F26" s="191">
        <v>68.65</v>
      </c>
      <c r="G26" s="191">
        <f>I26+J26+H26</f>
        <v>127.6</v>
      </c>
      <c r="H26" s="191">
        <v>0.19</v>
      </c>
      <c r="I26" s="191">
        <v>63.9</v>
      </c>
      <c r="J26" s="191">
        <v>63.51</v>
      </c>
      <c r="K26" s="198">
        <f>M26+N26</f>
        <v>124</v>
      </c>
      <c r="L26" s="191"/>
      <c r="M26" s="191">
        <v>55.35</v>
      </c>
      <c r="N26" s="191">
        <v>68.65</v>
      </c>
      <c r="O26" s="198">
        <f>Q26+R26+P26</f>
        <v>135</v>
      </c>
      <c r="P26" s="191">
        <v>0.89</v>
      </c>
      <c r="Q26" s="191">
        <v>63.95</v>
      </c>
      <c r="R26" s="191">
        <v>70.16</v>
      </c>
      <c r="S26" s="198">
        <f>U26+V26+T26</f>
        <v>135</v>
      </c>
      <c r="T26" s="191">
        <v>0.89</v>
      </c>
      <c r="U26" s="191">
        <v>63.95</v>
      </c>
      <c r="V26" s="191">
        <v>70.16</v>
      </c>
    </row>
    <row r="27" spans="1:22" ht="13.5">
      <c r="A27" s="199"/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00"/>
      <c r="P27" s="200"/>
      <c r="Q27" s="200"/>
      <c r="R27" s="200"/>
      <c r="S27" s="184"/>
      <c r="T27" s="184"/>
      <c r="U27" s="184"/>
      <c r="V27" s="184"/>
    </row>
    <row r="28" spans="1:22" ht="13.5">
      <c r="A28" s="199"/>
      <c r="B28" s="200"/>
      <c r="C28" s="200"/>
      <c r="D28" s="200"/>
      <c r="E28" s="200"/>
      <c r="F28" s="200"/>
      <c r="G28" s="200"/>
      <c r="H28" s="200"/>
      <c r="I28" s="200"/>
      <c r="J28" s="200"/>
      <c r="K28" s="200"/>
      <c r="L28" s="200"/>
      <c r="M28" s="200"/>
      <c r="N28" s="200"/>
      <c r="O28" s="200"/>
      <c r="P28" s="200"/>
      <c r="Q28" s="200"/>
      <c r="R28" s="200"/>
      <c r="S28" s="184"/>
      <c r="T28" s="184"/>
      <c r="U28" s="184"/>
      <c r="V28" s="184"/>
    </row>
    <row r="29" spans="1:22" ht="13.5">
      <c r="A29" s="199"/>
      <c r="B29" s="200"/>
      <c r="C29" s="200"/>
      <c r="D29" s="200"/>
      <c r="E29" s="200"/>
      <c r="F29" s="200"/>
      <c r="G29" s="200"/>
      <c r="H29" s="200"/>
      <c r="I29" s="200"/>
      <c r="J29" s="200"/>
      <c r="K29" s="200"/>
      <c r="L29" s="200"/>
      <c r="M29" s="200"/>
      <c r="N29" s="200"/>
      <c r="O29" s="200"/>
      <c r="P29" s="200"/>
      <c r="Q29" s="200"/>
      <c r="R29" s="200"/>
      <c r="S29" s="184"/>
      <c r="T29" s="184"/>
      <c r="U29" s="184"/>
      <c r="V29" s="184"/>
    </row>
    <row r="30" spans="1:22" ht="13.5">
      <c r="A30" s="199"/>
      <c r="B30" s="200"/>
      <c r="C30" s="200"/>
      <c r="D30" s="200"/>
      <c r="E30" s="200"/>
      <c r="F30" s="200"/>
      <c r="G30" s="200"/>
      <c r="H30" s="200"/>
      <c r="I30" s="200"/>
      <c r="J30" s="200"/>
      <c r="K30" s="200"/>
      <c r="L30" s="200"/>
      <c r="M30" s="200"/>
      <c r="N30" s="200"/>
      <c r="O30" s="200"/>
      <c r="P30" s="200"/>
      <c r="Q30" s="200"/>
      <c r="R30" s="200"/>
      <c r="S30" s="184"/>
      <c r="T30" s="184"/>
      <c r="U30" s="184"/>
      <c r="V30" s="184"/>
    </row>
    <row r="31" spans="1:22" ht="13.5">
      <c r="A31" s="199"/>
      <c r="B31" s="200"/>
      <c r="C31" s="200"/>
      <c r="D31" s="200"/>
      <c r="E31" s="200"/>
      <c r="F31" s="200"/>
      <c r="G31" s="200"/>
      <c r="H31" s="200"/>
      <c r="I31" s="200"/>
      <c r="J31" s="200"/>
      <c r="K31" s="200"/>
      <c r="L31" s="200"/>
      <c r="M31" s="200"/>
      <c r="N31" s="200"/>
      <c r="O31" s="200"/>
      <c r="P31" s="200"/>
      <c r="Q31" s="200"/>
      <c r="R31" s="200"/>
      <c r="S31" s="184"/>
      <c r="T31" s="184"/>
      <c r="U31" s="184"/>
      <c r="V31" s="184"/>
    </row>
    <row r="32" spans="1:22" ht="17.25">
      <c r="A32" s="199"/>
      <c r="B32" s="200"/>
      <c r="C32" s="200"/>
      <c r="D32" s="200"/>
      <c r="E32" s="200"/>
      <c r="F32" s="200"/>
      <c r="G32" s="200"/>
      <c r="H32" s="200"/>
      <c r="I32" s="200"/>
      <c r="J32" s="202"/>
      <c r="K32" s="202" t="s">
        <v>189</v>
      </c>
      <c r="L32" s="202"/>
      <c r="M32" s="202"/>
      <c r="N32" s="202"/>
      <c r="O32" s="202"/>
      <c r="P32" s="202"/>
      <c r="Q32" s="202"/>
      <c r="R32" s="202" t="s">
        <v>192</v>
      </c>
      <c r="S32" s="203"/>
      <c r="T32" s="203"/>
      <c r="U32" s="184"/>
      <c r="V32" s="184"/>
    </row>
    <row r="33" spans="1:22" ht="17.25">
      <c r="A33" s="199"/>
      <c r="B33" s="200"/>
      <c r="C33" s="200"/>
      <c r="D33" s="200"/>
      <c r="E33" s="200"/>
      <c r="F33" s="200"/>
      <c r="G33" s="200"/>
      <c r="H33" s="200"/>
      <c r="I33" s="200"/>
      <c r="J33" s="202"/>
      <c r="K33" s="202"/>
      <c r="L33" s="202"/>
      <c r="M33" s="202"/>
      <c r="N33" s="202"/>
      <c r="O33" s="202"/>
      <c r="P33" s="202"/>
      <c r="Q33" s="202"/>
      <c r="R33" s="202"/>
      <c r="S33" s="203"/>
      <c r="T33" s="203"/>
      <c r="U33" s="184"/>
      <c r="V33" s="184"/>
    </row>
  </sheetData>
  <sheetProtection/>
  <mergeCells count="7">
    <mergeCell ref="S8:V8"/>
    <mergeCell ref="A3:R3"/>
    <mergeCell ref="C8:F8"/>
    <mergeCell ref="G8:J8"/>
    <mergeCell ref="K8:N8"/>
    <mergeCell ref="O8:R8"/>
    <mergeCell ref="Q6:R6"/>
  </mergeCells>
  <printOptions/>
  <pageMargins left="0.43" right="0" top="0.3937007874015748" bottom="0.3937007874015748" header="0.5118110236220472" footer="0.5118110236220472"/>
  <pageSetup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3"/>
  <sheetViews>
    <sheetView zoomScale="50" zoomScaleNormal="50" zoomScalePageLayoutView="0" workbookViewId="0" topLeftCell="A1">
      <selection activeCell="B34" sqref="B34"/>
    </sheetView>
  </sheetViews>
  <sheetFormatPr defaultColWidth="9.00390625" defaultRowHeight="12.75"/>
  <cols>
    <col min="1" max="1" width="6.00390625" style="0" customWidth="1"/>
    <col min="2" max="2" width="39.125" style="0" customWidth="1"/>
    <col min="3" max="3" width="8.875" style="0" bestFit="1" customWidth="1"/>
    <col min="4" max="4" width="7.50390625" style="0" bestFit="1" customWidth="1"/>
    <col min="5" max="7" width="8.875" style="0" bestFit="1" customWidth="1"/>
    <col min="8" max="8" width="7.50390625" style="0" bestFit="1" customWidth="1"/>
    <col min="9" max="11" width="8.875" style="0" bestFit="1" customWidth="1"/>
    <col min="12" max="12" width="7.125" style="0" bestFit="1" customWidth="1"/>
    <col min="13" max="15" width="8.875" style="0" bestFit="1" customWidth="1"/>
    <col min="16" max="16" width="7.125" style="0" bestFit="1" customWidth="1"/>
    <col min="17" max="19" width="8.875" style="0" bestFit="1" customWidth="1"/>
    <col min="20" max="20" width="7.125" style="0" bestFit="1" customWidth="1"/>
    <col min="21" max="22" width="8.875" style="0" bestFit="1" customWidth="1"/>
  </cols>
  <sheetData>
    <row r="1" spans="20:21" ht="15">
      <c r="T1" s="172" t="s">
        <v>164</v>
      </c>
      <c r="U1" s="172"/>
    </row>
    <row r="3" spans="1:18" ht="17.25">
      <c r="A3" s="231" t="s">
        <v>57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</row>
    <row r="4" spans="1:18" ht="17.25">
      <c r="A4" s="201"/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</row>
    <row r="7" spans="1:22" ht="34.5" customHeight="1">
      <c r="A7" s="234" t="s">
        <v>28</v>
      </c>
      <c r="B7" s="234" t="s">
        <v>5</v>
      </c>
      <c r="C7" s="246" t="s">
        <v>156</v>
      </c>
      <c r="D7" s="247"/>
      <c r="E7" s="247"/>
      <c r="F7" s="248"/>
      <c r="G7" s="246" t="s">
        <v>173</v>
      </c>
      <c r="H7" s="247"/>
      <c r="I7" s="247"/>
      <c r="J7" s="248"/>
      <c r="K7" s="243" t="s">
        <v>178</v>
      </c>
      <c r="L7" s="244"/>
      <c r="M7" s="244"/>
      <c r="N7" s="245"/>
      <c r="O7" s="243" t="s">
        <v>160</v>
      </c>
      <c r="P7" s="244"/>
      <c r="Q7" s="244"/>
      <c r="R7" s="245"/>
      <c r="S7" s="243" t="s">
        <v>179</v>
      </c>
      <c r="T7" s="244"/>
      <c r="U7" s="244"/>
      <c r="V7" s="245"/>
    </row>
    <row r="8" spans="1:22" ht="15">
      <c r="A8" s="235"/>
      <c r="B8" s="235"/>
      <c r="C8" s="174" t="s">
        <v>29</v>
      </c>
      <c r="D8" s="174" t="s">
        <v>30</v>
      </c>
      <c r="E8" s="174" t="s">
        <v>32</v>
      </c>
      <c r="F8" s="174" t="s">
        <v>33</v>
      </c>
      <c r="G8" s="174" t="s">
        <v>29</v>
      </c>
      <c r="H8" s="174" t="s">
        <v>30</v>
      </c>
      <c r="I8" s="174" t="s">
        <v>32</v>
      </c>
      <c r="J8" s="174" t="s">
        <v>33</v>
      </c>
      <c r="K8" s="174" t="s">
        <v>29</v>
      </c>
      <c r="L8" s="174" t="s">
        <v>30</v>
      </c>
      <c r="M8" s="174" t="s">
        <v>32</v>
      </c>
      <c r="N8" s="174" t="s">
        <v>33</v>
      </c>
      <c r="O8" s="174" t="s">
        <v>29</v>
      </c>
      <c r="P8" s="174" t="s">
        <v>30</v>
      </c>
      <c r="Q8" s="174" t="s">
        <v>32</v>
      </c>
      <c r="R8" s="174" t="s">
        <v>33</v>
      </c>
      <c r="S8" s="174" t="s">
        <v>29</v>
      </c>
      <c r="T8" s="174" t="s">
        <v>30</v>
      </c>
      <c r="U8" s="174" t="s">
        <v>32</v>
      </c>
      <c r="V8" s="174" t="s">
        <v>33</v>
      </c>
    </row>
    <row r="9" spans="1:22" ht="15">
      <c r="A9" s="175">
        <v>1</v>
      </c>
      <c r="B9" s="175">
        <v>2</v>
      </c>
      <c r="C9" s="175">
        <v>3</v>
      </c>
      <c r="D9" s="175">
        <v>4</v>
      </c>
      <c r="E9" s="175">
        <v>6</v>
      </c>
      <c r="F9" s="175">
        <v>7</v>
      </c>
      <c r="G9" s="175">
        <v>8</v>
      </c>
      <c r="H9" s="175">
        <v>9</v>
      </c>
      <c r="I9" s="175">
        <v>11</v>
      </c>
      <c r="J9" s="175">
        <v>12</v>
      </c>
      <c r="K9" s="175">
        <v>13</v>
      </c>
      <c r="L9" s="175">
        <v>14</v>
      </c>
      <c r="M9" s="175">
        <v>16</v>
      </c>
      <c r="N9" s="175">
        <v>17</v>
      </c>
      <c r="O9" s="175">
        <v>18</v>
      </c>
      <c r="P9" s="175">
        <v>19</v>
      </c>
      <c r="Q9" s="175">
        <v>21</v>
      </c>
      <c r="R9" s="175">
        <v>22</v>
      </c>
      <c r="S9" s="175">
        <v>18</v>
      </c>
      <c r="T9" s="175">
        <v>19</v>
      </c>
      <c r="U9" s="175">
        <v>21</v>
      </c>
      <c r="V9" s="175">
        <v>22</v>
      </c>
    </row>
    <row r="10" spans="1:22" ht="15">
      <c r="A10" s="175" t="s">
        <v>56</v>
      </c>
      <c r="B10" s="176" t="s">
        <v>58</v>
      </c>
      <c r="C10" s="176">
        <v>22.055</v>
      </c>
      <c r="D10" s="176"/>
      <c r="E10" s="176"/>
      <c r="F10" s="176">
        <v>11.448</v>
      </c>
      <c r="G10" s="176">
        <v>22.055</v>
      </c>
      <c r="H10" s="176"/>
      <c r="I10" s="176"/>
      <c r="J10" s="176">
        <v>11.448</v>
      </c>
      <c r="K10" s="176">
        <v>22.043</v>
      </c>
      <c r="L10" s="176"/>
      <c r="M10" s="176"/>
      <c r="N10" s="176">
        <v>11.528</v>
      </c>
      <c r="O10" s="178">
        <f>O25+O21+O23</f>
        <v>23.787000000000003</v>
      </c>
      <c r="P10" s="176"/>
      <c r="Q10" s="176"/>
      <c r="R10" s="178">
        <f>R19</f>
        <v>11.829</v>
      </c>
      <c r="S10" s="178">
        <f>S19</f>
        <v>23.774</v>
      </c>
      <c r="T10" s="176"/>
      <c r="U10" s="176"/>
      <c r="V10" s="178">
        <f>V19</f>
        <v>11.817</v>
      </c>
    </row>
    <row r="11" spans="1:22" ht="15">
      <c r="A11" s="175" t="s">
        <v>34</v>
      </c>
      <c r="B11" s="176" t="s">
        <v>35</v>
      </c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6"/>
      <c r="P11" s="176"/>
      <c r="Q11" s="176"/>
      <c r="R11" s="176"/>
      <c r="S11" s="176"/>
      <c r="T11" s="176"/>
      <c r="U11" s="176"/>
      <c r="V11" s="176"/>
    </row>
    <row r="12" spans="1:22" ht="15">
      <c r="A12" s="175"/>
      <c r="B12" s="176" t="s">
        <v>36</v>
      </c>
      <c r="C12" s="176"/>
      <c r="D12" s="176"/>
      <c r="E12" s="176"/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6"/>
      <c r="R12" s="176"/>
      <c r="S12" s="176"/>
      <c r="T12" s="176"/>
      <c r="U12" s="176"/>
      <c r="V12" s="176"/>
    </row>
    <row r="13" spans="1:22" ht="15">
      <c r="A13" s="175"/>
      <c r="B13" s="176" t="s">
        <v>30</v>
      </c>
      <c r="C13" s="176"/>
      <c r="D13" s="176">
        <v>0.179</v>
      </c>
      <c r="E13" s="176"/>
      <c r="F13" s="176"/>
      <c r="G13" s="176"/>
      <c r="H13" s="176">
        <v>0.179</v>
      </c>
      <c r="I13" s="176"/>
      <c r="J13" s="176"/>
      <c r="K13" s="176"/>
      <c r="L13" s="176">
        <v>0.179</v>
      </c>
      <c r="M13" s="176"/>
      <c r="N13" s="176"/>
      <c r="O13" s="176"/>
      <c r="P13" s="176">
        <f>P19</f>
        <v>0.333</v>
      </c>
      <c r="Q13" s="176"/>
      <c r="R13" s="176"/>
      <c r="S13" s="176"/>
      <c r="T13" s="176">
        <f>T19</f>
        <v>0.333</v>
      </c>
      <c r="U13" s="176"/>
      <c r="V13" s="176"/>
    </row>
    <row r="14" spans="1:22" ht="15">
      <c r="A14" s="175"/>
      <c r="B14" s="176" t="s">
        <v>31</v>
      </c>
      <c r="C14" s="176"/>
      <c r="D14" s="176"/>
      <c r="E14" s="176"/>
      <c r="F14" s="176"/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6"/>
      <c r="R14" s="176"/>
      <c r="S14" s="176"/>
      <c r="T14" s="176"/>
      <c r="U14" s="176"/>
      <c r="V14" s="176"/>
    </row>
    <row r="15" spans="1:22" ht="15">
      <c r="A15" s="175"/>
      <c r="B15" s="176" t="s">
        <v>37</v>
      </c>
      <c r="C15" s="176"/>
      <c r="D15" s="176"/>
      <c r="E15" s="176">
        <f>C10-D13</f>
        <v>21.876</v>
      </c>
      <c r="F15" s="176"/>
      <c r="G15" s="176"/>
      <c r="H15" s="176"/>
      <c r="I15" s="176">
        <f>G10-H13</f>
        <v>21.876</v>
      </c>
      <c r="J15" s="176"/>
      <c r="K15" s="176"/>
      <c r="L15" s="176"/>
      <c r="M15" s="176">
        <f>K10-L13</f>
        <v>21.864</v>
      </c>
      <c r="N15" s="176"/>
      <c r="O15" s="176"/>
      <c r="P15" s="176"/>
      <c r="Q15" s="176">
        <f>O10-P13</f>
        <v>23.454000000000004</v>
      </c>
      <c r="R15" s="176"/>
      <c r="S15" s="176"/>
      <c r="T15" s="176"/>
      <c r="U15" s="176">
        <f>S10-T13</f>
        <v>23.441000000000003</v>
      </c>
      <c r="V15" s="176"/>
    </row>
    <row r="16" spans="1:22" ht="15">
      <c r="A16" s="175" t="s">
        <v>38</v>
      </c>
      <c r="B16" s="176" t="s">
        <v>39</v>
      </c>
      <c r="C16" s="176"/>
      <c r="D16" s="176"/>
      <c r="E16" s="176"/>
      <c r="F16" s="176"/>
      <c r="G16" s="176"/>
      <c r="H16" s="176"/>
      <c r="I16" s="176"/>
      <c r="J16" s="176"/>
      <c r="K16" s="176"/>
      <c r="L16" s="176"/>
      <c r="M16" s="176"/>
      <c r="N16" s="176"/>
      <c r="O16" s="176"/>
      <c r="P16" s="176"/>
      <c r="Q16" s="176"/>
      <c r="R16" s="176"/>
      <c r="S16" s="176"/>
      <c r="T16" s="176"/>
      <c r="U16" s="176"/>
      <c r="V16" s="176"/>
    </row>
    <row r="17" spans="1:22" ht="15">
      <c r="A17" s="179" t="s">
        <v>40</v>
      </c>
      <c r="B17" s="177" t="s">
        <v>42</v>
      </c>
      <c r="C17" s="177"/>
      <c r="D17" s="177"/>
      <c r="E17" s="177"/>
      <c r="F17" s="177"/>
      <c r="G17" s="177"/>
      <c r="H17" s="177"/>
      <c r="I17" s="177"/>
      <c r="J17" s="177"/>
      <c r="K17" s="177"/>
      <c r="L17" s="177"/>
      <c r="M17" s="177"/>
      <c r="N17" s="177"/>
      <c r="O17" s="177"/>
      <c r="P17" s="177"/>
      <c r="Q17" s="177"/>
      <c r="R17" s="177"/>
      <c r="S17" s="177"/>
      <c r="T17" s="177"/>
      <c r="U17" s="177"/>
      <c r="V17" s="177"/>
    </row>
    <row r="18" spans="1:22" ht="15">
      <c r="A18" s="174"/>
      <c r="B18" s="173" t="s">
        <v>41</v>
      </c>
      <c r="C18" s="173"/>
      <c r="D18" s="173"/>
      <c r="E18" s="173"/>
      <c r="F18" s="173"/>
      <c r="G18" s="173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173"/>
      <c r="T18" s="173"/>
      <c r="U18" s="173"/>
      <c r="V18" s="173"/>
    </row>
    <row r="19" spans="1:22" ht="15">
      <c r="A19" s="180" t="s">
        <v>43</v>
      </c>
      <c r="B19" s="205" t="s">
        <v>44</v>
      </c>
      <c r="C19" s="181">
        <f>C21+C23+C25</f>
        <v>22.055</v>
      </c>
      <c r="D19" s="177">
        <v>0.179</v>
      </c>
      <c r="E19" s="181">
        <f>E21+E23+E25</f>
        <v>10.428</v>
      </c>
      <c r="F19" s="181">
        <f>F21+F23+F25</f>
        <v>11.448</v>
      </c>
      <c r="G19" s="181">
        <f>G21+G23+G25</f>
        <v>22.055</v>
      </c>
      <c r="H19" s="177">
        <v>0.179</v>
      </c>
      <c r="I19" s="181">
        <f>I21+I23+I25</f>
        <v>10.428</v>
      </c>
      <c r="J19" s="181">
        <f>J21+J23+J25</f>
        <v>11.448</v>
      </c>
      <c r="K19" s="181">
        <f>K25+K23+K21</f>
        <v>22.043</v>
      </c>
      <c r="L19" s="177">
        <v>0.179</v>
      </c>
      <c r="M19" s="181">
        <f>M25+M23+M21</f>
        <v>10.326999999999998</v>
      </c>
      <c r="N19" s="181">
        <f>N25+N23+N21</f>
        <v>11.527999999999999</v>
      </c>
      <c r="O19" s="181">
        <f>O25+O23+O21</f>
        <v>23.787000000000003</v>
      </c>
      <c r="P19" s="177">
        <f>P25+P21</f>
        <v>0.333</v>
      </c>
      <c r="Q19" s="181">
        <f>Q25+Q23+Q21</f>
        <v>11.625</v>
      </c>
      <c r="R19" s="181">
        <f>R25+R23+R21</f>
        <v>11.829</v>
      </c>
      <c r="S19" s="181">
        <f>S25+S23+S21</f>
        <v>23.774</v>
      </c>
      <c r="T19" s="177">
        <f>T25+T21</f>
        <v>0.333</v>
      </c>
      <c r="U19" s="181">
        <f>U25+U23+U21</f>
        <v>11.623999999999999</v>
      </c>
      <c r="V19" s="181">
        <f>V25+V23+V21</f>
        <v>11.817</v>
      </c>
    </row>
    <row r="20" spans="1:22" ht="15">
      <c r="A20" s="174"/>
      <c r="B20" s="206" t="s">
        <v>45</v>
      </c>
      <c r="C20" s="173"/>
      <c r="D20" s="173"/>
      <c r="E20" s="173"/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3"/>
      <c r="U20" s="173"/>
      <c r="V20" s="173"/>
    </row>
    <row r="21" spans="1:22" ht="15">
      <c r="A21" s="175" t="s">
        <v>46</v>
      </c>
      <c r="B21" s="176" t="s">
        <v>59</v>
      </c>
      <c r="C21" s="178">
        <v>1.855</v>
      </c>
      <c r="D21" s="178">
        <v>0.179</v>
      </c>
      <c r="E21" s="178">
        <v>1.348</v>
      </c>
      <c r="F21" s="176">
        <v>0.328</v>
      </c>
      <c r="G21" s="178">
        <v>1.855</v>
      </c>
      <c r="H21" s="178">
        <v>0.179</v>
      </c>
      <c r="I21" s="178">
        <v>1.348</v>
      </c>
      <c r="J21" s="176">
        <v>0.328</v>
      </c>
      <c r="K21" s="178">
        <v>1.843</v>
      </c>
      <c r="L21" s="177">
        <v>0.179</v>
      </c>
      <c r="M21" s="178">
        <v>1.347</v>
      </c>
      <c r="N21" s="176">
        <v>0.308</v>
      </c>
      <c r="O21" s="178">
        <v>1.977</v>
      </c>
      <c r="P21" s="177">
        <v>0.193</v>
      </c>
      <c r="Q21" s="178">
        <v>1.445</v>
      </c>
      <c r="R21" s="178">
        <f>O21-P21-Q21</f>
        <v>0.33899999999999997</v>
      </c>
      <c r="S21" s="178">
        <v>1.964</v>
      </c>
      <c r="T21" s="177">
        <v>0.193</v>
      </c>
      <c r="U21" s="178">
        <v>1.444</v>
      </c>
      <c r="V21" s="178">
        <f>S21-T21-U21</f>
        <v>0.32699999999999996</v>
      </c>
    </row>
    <row r="22" spans="1:22" ht="15">
      <c r="A22" s="175"/>
      <c r="B22" s="176" t="s">
        <v>48</v>
      </c>
      <c r="C22" s="182">
        <f>C21/C19*100</f>
        <v>8.41079120380866</v>
      </c>
      <c r="D22" s="182">
        <f>D21/C19*100</f>
        <v>0.8116073452731807</v>
      </c>
      <c r="E22" s="182">
        <f>E21/E15*100</f>
        <v>6.1620040226732495</v>
      </c>
      <c r="F22" s="182">
        <v>1.44</v>
      </c>
      <c r="G22" s="182">
        <f>G21/G19*100</f>
        <v>8.41079120380866</v>
      </c>
      <c r="H22" s="182">
        <f>H21/G19*100</f>
        <v>0.8116073452731807</v>
      </c>
      <c r="I22" s="182">
        <f>I21/I15*100</f>
        <v>6.1620040226732495</v>
      </c>
      <c r="J22" s="182">
        <v>1.44</v>
      </c>
      <c r="K22" s="182">
        <f>K21/K19*100</f>
        <v>8.360930907771175</v>
      </c>
      <c r="L22" s="182">
        <f>L21/K19*100</f>
        <v>0.8120491766093545</v>
      </c>
      <c r="M22" s="182">
        <f>M21/M15*100</f>
        <v>6.160812294182217</v>
      </c>
      <c r="N22" s="182">
        <v>1.39</v>
      </c>
      <c r="O22" s="182">
        <f>O21/O19*100</f>
        <v>8.31126245428175</v>
      </c>
      <c r="P22" s="182">
        <f>P21/O19*100</f>
        <v>0.8113675537058057</v>
      </c>
      <c r="Q22" s="182">
        <f>Q21/Q15*100</f>
        <v>6.160995992154855</v>
      </c>
      <c r="R22" s="182">
        <f>O22-P22-Q22</f>
        <v>1.338898908421089</v>
      </c>
      <c r="S22" s="182">
        <f>S21/S19*100</f>
        <v>8.261125599394296</v>
      </c>
      <c r="T22" s="182">
        <f>T21/S19*100</f>
        <v>0.8118112223437368</v>
      </c>
      <c r="U22" s="182">
        <f>U21/U15*100</f>
        <v>6.160146751418454</v>
      </c>
      <c r="V22" s="182">
        <f>S22-T22-U22</f>
        <v>1.2891676256321052</v>
      </c>
    </row>
    <row r="23" spans="1:22" ht="15">
      <c r="A23" s="179" t="s">
        <v>49</v>
      </c>
      <c r="B23" s="177" t="s">
        <v>60</v>
      </c>
      <c r="C23" s="207">
        <f>E23+F23</f>
        <v>2</v>
      </c>
      <c r="D23" s="177"/>
      <c r="E23" s="177">
        <v>0.98</v>
      </c>
      <c r="F23" s="177">
        <v>1.02</v>
      </c>
      <c r="G23" s="207">
        <f>I23+J23</f>
        <v>2</v>
      </c>
      <c r="H23" s="177"/>
      <c r="I23" s="177">
        <v>0.98</v>
      </c>
      <c r="J23" s="177">
        <v>1.02</v>
      </c>
      <c r="K23" s="207">
        <f>M23+N23</f>
        <v>1.96</v>
      </c>
      <c r="L23" s="177"/>
      <c r="M23" s="177">
        <v>0.78</v>
      </c>
      <c r="N23" s="177">
        <v>1.18</v>
      </c>
      <c r="O23" s="207">
        <f>Q23+R23</f>
        <v>1.96</v>
      </c>
      <c r="P23" s="177"/>
      <c r="Q23" s="177">
        <v>0.78</v>
      </c>
      <c r="R23" s="177">
        <v>1.18</v>
      </c>
      <c r="S23" s="207">
        <f>U23+V23</f>
        <v>1.96</v>
      </c>
      <c r="T23" s="177"/>
      <c r="U23" s="177">
        <v>0.78</v>
      </c>
      <c r="V23" s="177">
        <v>1.18</v>
      </c>
    </row>
    <row r="24" spans="1:22" ht="15">
      <c r="A24" s="174"/>
      <c r="B24" s="173" t="s">
        <v>61</v>
      </c>
      <c r="C24" s="173"/>
      <c r="D24" s="173"/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73"/>
    </row>
    <row r="25" spans="1:22" ht="15">
      <c r="A25" s="175" t="s">
        <v>52</v>
      </c>
      <c r="B25" s="176" t="s">
        <v>62</v>
      </c>
      <c r="C25" s="182">
        <f>E25+F25</f>
        <v>18.2</v>
      </c>
      <c r="D25" s="176"/>
      <c r="E25" s="176">
        <v>8.1</v>
      </c>
      <c r="F25" s="176">
        <v>10.1</v>
      </c>
      <c r="G25" s="182">
        <f>I25+J25</f>
        <v>18.2</v>
      </c>
      <c r="H25" s="176"/>
      <c r="I25" s="176">
        <v>8.1</v>
      </c>
      <c r="J25" s="176">
        <v>10.1</v>
      </c>
      <c r="K25" s="182">
        <f>M25+N25</f>
        <v>18.24</v>
      </c>
      <c r="L25" s="176"/>
      <c r="M25" s="176">
        <v>8.2</v>
      </c>
      <c r="N25" s="176">
        <v>10.04</v>
      </c>
      <c r="O25" s="182">
        <f>P25+Q25+R25</f>
        <v>19.85</v>
      </c>
      <c r="P25" s="176">
        <v>0.14</v>
      </c>
      <c r="Q25" s="176">
        <v>9.4</v>
      </c>
      <c r="R25" s="176">
        <v>10.31</v>
      </c>
      <c r="S25" s="182">
        <f>T25+U25+V25</f>
        <v>19.85</v>
      </c>
      <c r="T25" s="176">
        <v>0.14</v>
      </c>
      <c r="U25" s="176">
        <v>9.4</v>
      </c>
      <c r="V25" s="176">
        <v>10.31</v>
      </c>
    </row>
    <row r="26" spans="1:22" ht="15">
      <c r="A26" s="183"/>
      <c r="B26" s="171"/>
      <c r="C26" s="171"/>
      <c r="D26" s="171"/>
      <c r="E26" s="171"/>
      <c r="F26" s="171"/>
      <c r="G26" s="171"/>
      <c r="H26" s="171"/>
      <c r="I26" s="171"/>
      <c r="J26" s="171"/>
      <c r="K26" s="171"/>
      <c r="L26" s="171"/>
      <c r="M26" s="171"/>
      <c r="N26" s="171"/>
      <c r="O26" s="171"/>
      <c r="P26" s="171"/>
      <c r="Q26" s="171"/>
      <c r="R26" s="171"/>
      <c r="S26" s="172"/>
      <c r="T26" s="172"/>
      <c r="U26" s="172"/>
      <c r="V26" s="172"/>
    </row>
    <row r="27" spans="1:18" ht="12.75" customHeight="1">
      <c r="A27" s="25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</row>
    <row r="28" spans="1:18" ht="12">
      <c r="A28" s="25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</row>
    <row r="29" spans="1:18" ht="12">
      <c r="A29" s="25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</row>
    <row r="30" spans="1:21" ht="15">
      <c r="A30" s="25"/>
      <c r="B30" s="23"/>
      <c r="C30" s="23"/>
      <c r="D30" s="23"/>
      <c r="E30" s="23"/>
      <c r="F30" s="23"/>
      <c r="G30" s="171"/>
      <c r="H30" s="171" t="s">
        <v>189</v>
      </c>
      <c r="I30" s="171"/>
      <c r="J30" s="171"/>
      <c r="K30" s="171"/>
      <c r="L30" s="171"/>
      <c r="M30" s="171"/>
      <c r="N30" s="171"/>
      <c r="O30" s="171"/>
      <c r="P30" s="171"/>
      <c r="Q30" s="171"/>
      <c r="R30" s="171" t="s">
        <v>190</v>
      </c>
      <c r="S30" s="172"/>
      <c r="T30" s="172"/>
      <c r="U30" s="172"/>
    </row>
    <row r="31" spans="1:18" ht="12">
      <c r="A31" s="25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</row>
    <row r="33" spans="1:18" ht="12">
      <c r="A33" s="217"/>
      <c r="B33" s="217"/>
      <c r="C33" s="217"/>
      <c r="D33" s="217"/>
      <c r="E33" s="217"/>
      <c r="F33" s="217"/>
      <c r="G33" s="217"/>
      <c r="H33" s="217"/>
      <c r="I33" s="217"/>
      <c r="J33" s="217"/>
      <c r="K33" s="217"/>
      <c r="L33" s="217"/>
      <c r="M33" s="217"/>
      <c r="N33" s="217"/>
      <c r="O33" s="217"/>
      <c r="P33" s="217"/>
      <c r="Q33" s="217"/>
      <c r="R33" s="217"/>
    </row>
  </sheetData>
  <sheetProtection/>
  <mergeCells count="9">
    <mergeCell ref="S7:V7"/>
    <mergeCell ref="A3:R3"/>
    <mergeCell ref="A33:R33"/>
    <mergeCell ref="C7:F7"/>
    <mergeCell ref="G7:J7"/>
    <mergeCell ref="K7:N7"/>
    <mergeCell ref="O7:R7"/>
    <mergeCell ref="A7:A8"/>
    <mergeCell ref="B7:B8"/>
  </mergeCells>
  <printOptions/>
  <pageMargins left="0.72" right="0" top="0.3937007874015748" bottom="0.3937007874015748" header="0.5118110236220472" footer="0.5118110236220472"/>
  <pageSetup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53"/>
  <sheetViews>
    <sheetView zoomScale="50" zoomScaleNormal="50" zoomScalePageLayoutView="0" workbookViewId="0" topLeftCell="A1">
      <selection activeCell="C59" sqref="C59"/>
    </sheetView>
  </sheetViews>
  <sheetFormatPr defaultColWidth="9.00390625" defaultRowHeight="12.75"/>
  <cols>
    <col min="1" max="1" width="3.875" style="7" bestFit="1" customWidth="1"/>
    <col min="2" max="2" width="35.00390625" style="0" customWidth="1"/>
    <col min="3" max="3" width="17.375" style="0" customWidth="1"/>
    <col min="4" max="4" width="9.50390625" style="0" customWidth="1"/>
    <col min="5" max="5" width="5.625" style="0" customWidth="1"/>
    <col min="6" max="6" width="9.875" style="0" bestFit="1" customWidth="1"/>
    <col min="7" max="7" width="7.00390625" style="0" customWidth="1"/>
    <col min="8" max="8" width="8.625" style="0" bestFit="1" customWidth="1"/>
    <col min="9" max="9" width="10.00390625" style="0" customWidth="1"/>
    <col min="10" max="10" width="5.625" style="0" customWidth="1"/>
    <col min="11" max="11" width="11.875" style="0" customWidth="1"/>
    <col min="12" max="12" width="8.125" style="0" bestFit="1" customWidth="1"/>
    <col min="13" max="13" width="8.625" style="0" bestFit="1" customWidth="1"/>
    <col min="14" max="14" width="10.625" style="0" bestFit="1" customWidth="1"/>
    <col min="15" max="15" width="6.875" style="0" customWidth="1"/>
    <col min="16" max="16" width="9.875" style="0" bestFit="1" customWidth="1"/>
    <col min="17" max="17" width="7.50390625" style="0" bestFit="1" customWidth="1"/>
    <col min="18" max="18" width="8.625" style="0" bestFit="1" customWidth="1"/>
    <col min="19" max="19" width="10.625" style="0" bestFit="1" customWidth="1"/>
    <col min="20" max="20" width="5.875" style="0" hidden="1" customWidth="1"/>
    <col min="21" max="21" width="5.50390625" style="0" customWidth="1"/>
    <col min="22" max="22" width="9.875" style="0" bestFit="1" customWidth="1"/>
    <col min="23" max="23" width="7.50390625" style="0" customWidth="1"/>
    <col min="25" max="25" width="10.625" style="0" customWidth="1"/>
    <col min="26" max="26" width="5.875" style="0" customWidth="1"/>
    <col min="27" max="27" width="9.875" style="0" bestFit="1" customWidth="1"/>
    <col min="28" max="28" width="7.375" style="0" customWidth="1"/>
    <col min="29" max="29" width="8.625" style="0" bestFit="1" customWidth="1"/>
  </cols>
  <sheetData>
    <row r="1" spans="1:28" ht="12.75">
      <c r="A1" s="33"/>
      <c r="B1" s="45"/>
      <c r="C1" s="45"/>
      <c r="D1" s="46"/>
      <c r="E1" s="46"/>
      <c r="F1" s="46"/>
      <c r="G1" s="46"/>
      <c r="H1" s="46"/>
      <c r="I1" s="46"/>
      <c r="J1" s="46"/>
      <c r="K1" s="8"/>
      <c r="L1" s="8"/>
      <c r="M1" s="8"/>
      <c r="AA1" s="34" t="s">
        <v>79</v>
      </c>
      <c r="AB1" s="34"/>
    </row>
    <row r="2" spans="1:13" ht="17.25">
      <c r="A2" s="231" t="s">
        <v>118</v>
      </c>
      <c r="B2" s="231"/>
      <c r="C2" s="231"/>
      <c r="D2" s="231"/>
      <c r="E2" s="231"/>
      <c r="F2" s="231"/>
      <c r="G2" s="231"/>
      <c r="H2" s="231"/>
      <c r="I2" s="231"/>
      <c r="J2" s="231"/>
      <c r="K2" s="34"/>
      <c r="L2" s="34"/>
      <c r="M2" s="8"/>
    </row>
    <row r="3" spans="1:13" ht="17.25">
      <c r="A3" s="201"/>
      <c r="B3" s="201"/>
      <c r="C3" s="201" t="s">
        <v>119</v>
      </c>
      <c r="D3" s="201"/>
      <c r="E3" s="201"/>
      <c r="F3" s="201"/>
      <c r="G3" s="201"/>
      <c r="H3" s="201"/>
      <c r="I3" s="201"/>
      <c r="J3" s="201"/>
      <c r="K3" s="34"/>
      <c r="L3" s="34"/>
      <c r="M3" s="8"/>
    </row>
    <row r="4" spans="1:13" ht="17.25">
      <c r="A4" s="201"/>
      <c r="B4" s="201"/>
      <c r="C4" s="201"/>
      <c r="D4" s="201"/>
      <c r="E4" s="201"/>
      <c r="F4" s="201"/>
      <c r="G4" s="201"/>
      <c r="H4" s="201"/>
      <c r="I4" s="201"/>
      <c r="J4" s="201"/>
      <c r="K4" s="34"/>
      <c r="L4" s="34"/>
      <c r="M4" s="8"/>
    </row>
    <row r="5" spans="1:13" ht="15.75" thickBot="1">
      <c r="A5" s="252"/>
      <c r="B5" s="252"/>
      <c r="C5" s="252"/>
      <c r="D5" s="252"/>
      <c r="E5" s="252"/>
      <c r="F5" s="252"/>
      <c r="G5" s="252"/>
      <c r="H5" s="252"/>
      <c r="I5" s="252"/>
      <c r="J5" s="252"/>
      <c r="K5" s="8"/>
      <c r="L5" s="8"/>
      <c r="M5" s="8"/>
    </row>
    <row r="6" spans="1:29" ht="13.5" thickBot="1">
      <c r="A6" s="253" t="s">
        <v>143</v>
      </c>
      <c r="B6" s="255" t="s">
        <v>5</v>
      </c>
      <c r="C6" s="257" t="s">
        <v>142</v>
      </c>
      <c r="D6" s="249" t="s">
        <v>182</v>
      </c>
      <c r="E6" s="250"/>
      <c r="F6" s="250"/>
      <c r="G6" s="250"/>
      <c r="H6" s="251"/>
      <c r="I6" s="249" t="s">
        <v>183</v>
      </c>
      <c r="J6" s="250"/>
      <c r="K6" s="250"/>
      <c r="L6" s="250"/>
      <c r="M6" s="251"/>
      <c r="N6" s="249" t="s">
        <v>155</v>
      </c>
      <c r="O6" s="250"/>
      <c r="P6" s="250"/>
      <c r="Q6" s="250"/>
      <c r="R6" s="251"/>
      <c r="S6" s="249" t="s">
        <v>184</v>
      </c>
      <c r="T6" s="250"/>
      <c r="U6" s="250"/>
      <c r="V6" s="250"/>
      <c r="W6" s="250"/>
      <c r="X6" s="251"/>
      <c r="Y6" s="249" t="s">
        <v>185</v>
      </c>
      <c r="Z6" s="250"/>
      <c r="AA6" s="250"/>
      <c r="AB6" s="250"/>
      <c r="AC6" s="251"/>
    </row>
    <row r="7" spans="1:29" ht="13.5" thickBot="1">
      <c r="A7" s="254"/>
      <c r="B7" s="256"/>
      <c r="C7" s="258"/>
      <c r="D7" s="99" t="s">
        <v>30</v>
      </c>
      <c r="E7" s="99" t="s">
        <v>31</v>
      </c>
      <c r="F7" s="99" t="s">
        <v>37</v>
      </c>
      <c r="G7" s="99" t="s">
        <v>33</v>
      </c>
      <c r="H7" s="99" t="s">
        <v>81</v>
      </c>
      <c r="I7" s="99" t="s">
        <v>30</v>
      </c>
      <c r="J7" s="99" t="s">
        <v>31</v>
      </c>
      <c r="K7" s="99" t="s">
        <v>37</v>
      </c>
      <c r="L7" s="99" t="s">
        <v>33</v>
      </c>
      <c r="M7" s="99" t="s">
        <v>81</v>
      </c>
      <c r="N7" s="99" t="s">
        <v>30</v>
      </c>
      <c r="O7" s="99" t="s">
        <v>31</v>
      </c>
      <c r="P7" s="99" t="s">
        <v>37</v>
      </c>
      <c r="Q7" s="99" t="s">
        <v>33</v>
      </c>
      <c r="R7" s="99" t="s">
        <v>81</v>
      </c>
      <c r="S7" s="99" t="s">
        <v>30</v>
      </c>
      <c r="T7" s="99"/>
      <c r="U7" s="99" t="s">
        <v>31</v>
      </c>
      <c r="V7" s="99" t="s">
        <v>37</v>
      </c>
      <c r="W7" s="99" t="s">
        <v>33</v>
      </c>
      <c r="X7" s="99" t="s">
        <v>81</v>
      </c>
      <c r="Y7" s="99" t="s">
        <v>30</v>
      </c>
      <c r="Z7" s="99" t="s">
        <v>31</v>
      </c>
      <c r="AA7" s="99" t="s">
        <v>37</v>
      </c>
      <c r="AB7" s="99" t="s">
        <v>33</v>
      </c>
      <c r="AC7" s="99" t="s">
        <v>81</v>
      </c>
    </row>
    <row r="8" spans="1:29" ht="12">
      <c r="A8" s="100">
        <v>1</v>
      </c>
      <c r="B8" s="98">
        <v>2</v>
      </c>
      <c r="C8" s="98">
        <v>3</v>
      </c>
      <c r="D8" s="98">
        <v>9</v>
      </c>
      <c r="E8" s="98">
        <v>10</v>
      </c>
      <c r="F8" s="98">
        <v>11</v>
      </c>
      <c r="G8" s="98">
        <v>12</v>
      </c>
      <c r="H8" s="98">
        <v>13</v>
      </c>
      <c r="I8" s="98">
        <v>9</v>
      </c>
      <c r="J8" s="98">
        <v>10</v>
      </c>
      <c r="K8" s="98">
        <v>11</v>
      </c>
      <c r="L8" s="98">
        <v>12</v>
      </c>
      <c r="M8" s="98">
        <v>13</v>
      </c>
      <c r="N8" s="98">
        <v>9</v>
      </c>
      <c r="O8" s="98">
        <v>10</v>
      </c>
      <c r="P8" s="98">
        <v>11</v>
      </c>
      <c r="Q8" s="98">
        <v>12</v>
      </c>
      <c r="R8" s="98">
        <v>13</v>
      </c>
      <c r="S8" s="98">
        <v>9</v>
      </c>
      <c r="T8" s="98"/>
      <c r="U8" s="98">
        <v>10</v>
      </c>
      <c r="V8" s="98">
        <v>11</v>
      </c>
      <c r="W8" s="98">
        <v>12</v>
      </c>
      <c r="X8" s="98">
        <v>13</v>
      </c>
      <c r="Y8" s="98">
        <v>9</v>
      </c>
      <c r="Z8" s="98">
        <v>10</v>
      </c>
      <c r="AA8" s="98">
        <v>11</v>
      </c>
      <c r="AB8" s="98">
        <v>12</v>
      </c>
      <c r="AC8" s="98">
        <v>13</v>
      </c>
    </row>
    <row r="9" spans="1:29" ht="21" customHeight="1">
      <c r="A9" s="13" t="s">
        <v>56</v>
      </c>
      <c r="B9" s="35" t="s">
        <v>82</v>
      </c>
      <c r="C9" s="36" t="s">
        <v>69</v>
      </c>
      <c r="D9" s="37">
        <f>D32+D10</f>
        <v>1.097</v>
      </c>
      <c r="E9" s="36"/>
      <c r="F9" s="37">
        <f>F10+F32</f>
        <v>8.272</v>
      </c>
      <c r="G9" s="37">
        <f>G38</f>
        <v>0.41331000000000007</v>
      </c>
      <c r="H9" s="37">
        <f>SUM(D9:G9)</f>
        <v>9.782309999999999</v>
      </c>
      <c r="I9" s="37">
        <f>I32+I10</f>
        <v>1.2</v>
      </c>
      <c r="J9" s="36"/>
      <c r="K9" s="37">
        <f>K10+K32</f>
        <v>6.7</v>
      </c>
      <c r="L9" s="37">
        <f>L38</f>
        <v>0.4133</v>
      </c>
      <c r="M9" s="37">
        <f>SUM(I9:L9)</f>
        <v>8.3133</v>
      </c>
      <c r="N9" s="37">
        <f>N32+N10</f>
        <v>1.096</v>
      </c>
      <c r="O9" s="36"/>
      <c r="P9" s="37">
        <f>P10+P32</f>
        <v>8.268</v>
      </c>
      <c r="Q9" s="37">
        <f>Q38</f>
        <v>0.4133</v>
      </c>
      <c r="R9" s="37">
        <f>SUM(N9:Q9)</f>
        <v>9.7773</v>
      </c>
      <c r="S9" s="37">
        <f>S32+S10</f>
        <v>1.19</v>
      </c>
      <c r="T9" s="37"/>
      <c r="U9" s="36"/>
      <c r="V9" s="37">
        <f>V10+V32</f>
        <v>8.94</v>
      </c>
      <c r="W9" s="37">
        <f>W38</f>
        <v>0.4133</v>
      </c>
      <c r="X9" s="37">
        <f>SUM(S9:W9)</f>
        <v>10.543299999999999</v>
      </c>
      <c r="Y9" s="37">
        <f>Y32+Y10</f>
        <v>1.19</v>
      </c>
      <c r="Z9" s="36"/>
      <c r="AA9" s="37">
        <f>AA10+AA32</f>
        <v>8.94</v>
      </c>
      <c r="AB9" s="37">
        <f>AB38</f>
        <v>0.4133</v>
      </c>
      <c r="AC9" s="37">
        <f>SUM(Y9:AB9)</f>
        <v>10.543299999999999</v>
      </c>
    </row>
    <row r="10" spans="1:29" ht="19.5" customHeight="1">
      <c r="A10" s="15" t="s">
        <v>117</v>
      </c>
      <c r="B10" s="36" t="s">
        <v>83</v>
      </c>
      <c r="C10" s="36" t="s">
        <v>69</v>
      </c>
      <c r="D10" s="37">
        <v>0.4546</v>
      </c>
      <c r="E10" s="36"/>
      <c r="F10" s="37">
        <v>1.8328</v>
      </c>
      <c r="G10" s="36"/>
      <c r="H10" s="37">
        <f>SUM(D10:G10)</f>
        <v>2.2874</v>
      </c>
      <c r="I10" s="37">
        <v>0.4546</v>
      </c>
      <c r="J10" s="36"/>
      <c r="K10" s="37">
        <v>1.8328</v>
      </c>
      <c r="L10" s="36"/>
      <c r="M10" s="37">
        <f>SUM(I10:L10)</f>
        <v>2.2874</v>
      </c>
      <c r="N10" s="37">
        <v>0.4546</v>
      </c>
      <c r="O10" s="36"/>
      <c r="P10" s="37">
        <v>1.8328</v>
      </c>
      <c r="Q10" s="36"/>
      <c r="R10" s="37">
        <f>SUM(N10:Q10)</f>
        <v>2.2874</v>
      </c>
      <c r="S10" s="37">
        <v>0.4546</v>
      </c>
      <c r="T10" s="37"/>
      <c r="U10" s="36"/>
      <c r="V10" s="37">
        <v>1.8328</v>
      </c>
      <c r="W10" s="36"/>
      <c r="X10" s="37">
        <f>SUM(S10:W10)</f>
        <v>2.2874</v>
      </c>
      <c r="Y10" s="37">
        <v>0.4546</v>
      </c>
      <c r="Z10" s="36"/>
      <c r="AA10" s="37">
        <v>1.8328</v>
      </c>
      <c r="AB10" s="36"/>
      <c r="AC10" s="37">
        <f>SUM(Y10:AB10)</f>
        <v>2.2874</v>
      </c>
    </row>
    <row r="11" spans="1:29" ht="18.75" customHeight="1">
      <c r="A11" s="13" t="s">
        <v>84</v>
      </c>
      <c r="B11" s="36" t="s">
        <v>85</v>
      </c>
      <c r="C11" s="36" t="s">
        <v>86</v>
      </c>
      <c r="D11" s="36">
        <v>1.02</v>
      </c>
      <c r="E11" s="36"/>
      <c r="F11" s="36">
        <v>3.02</v>
      </c>
      <c r="G11" s="36"/>
      <c r="H11" s="36"/>
      <c r="I11" s="36">
        <v>1.02</v>
      </c>
      <c r="J11" s="36"/>
      <c r="K11" s="36">
        <v>3.02</v>
      </c>
      <c r="L11" s="36"/>
      <c r="M11" s="36"/>
      <c r="N11" s="36">
        <v>1.02</v>
      </c>
      <c r="O11" s="36"/>
      <c r="P11" s="36">
        <v>3.02</v>
      </c>
      <c r="Q11" s="36"/>
      <c r="R11" s="36"/>
      <c r="S11" s="36">
        <v>1.02</v>
      </c>
      <c r="T11" s="36"/>
      <c r="U11" s="36"/>
      <c r="V11" s="36">
        <v>3.02</v>
      </c>
      <c r="W11" s="36"/>
      <c r="X11" s="36"/>
      <c r="Y11" s="36">
        <v>1.02</v>
      </c>
      <c r="Z11" s="36"/>
      <c r="AA11" s="36">
        <v>3.02</v>
      </c>
      <c r="AB11" s="36"/>
      <c r="AC11" s="36"/>
    </row>
    <row r="12" spans="1:29" ht="18" customHeight="1">
      <c r="A12" s="13" t="s">
        <v>87</v>
      </c>
      <c r="B12" s="36" t="s">
        <v>88</v>
      </c>
      <c r="C12" s="36" t="s">
        <v>89</v>
      </c>
      <c r="D12" s="38">
        <v>48.4</v>
      </c>
      <c r="E12" s="39"/>
      <c r="F12" s="39">
        <v>62.68</v>
      </c>
      <c r="G12" s="36"/>
      <c r="H12" s="36"/>
      <c r="I12" s="38">
        <v>48.4</v>
      </c>
      <c r="J12" s="39"/>
      <c r="K12" s="39">
        <v>62.68</v>
      </c>
      <c r="L12" s="36"/>
      <c r="M12" s="36"/>
      <c r="N12" s="38">
        <v>48.4</v>
      </c>
      <c r="O12" s="39"/>
      <c r="P12" s="39">
        <v>62.68</v>
      </c>
      <c r="Q12" s="36"/>
      <c r="R12" s="36"/>
      <c r="S12" s="38">
        <v>48.4</v>
      </c>
      <c r="T12" s="38"/>
      <c r="U12" s="39"/>
      <c r="V12" s="39">
        <v>62.68</v>
      </c>
      <c r="W12" s="36"/>
      <c r="X12" s="36"/>
      <c r="Y12" s="38">
        <v>48.4</v>
      </c>
      <c r="Z12" s="39"/>
      <c r="AA12" s="39">
        <v>62.68</v>
      </c>
      <c r="AB12" s="36"/>
      <c r="AC12" s="36"/>
    </row>
    <row r="13" spans="1:29" ht="15.75" customHeight="1">
      <c r="A13" s="13" t="s">
        <v>90</v>
      </c>
      <c r="B13" s="36" t="s">
        <v>91</v>
      </c>
      <c r="C13" s="36" t="s">
        <v>92</v>
      </c>
      <c r="D13" s="36">
        <v>8760</v>
      </c>
      <c r="E13" s="36"/>
      <c r="F13" s="36">
        <v>8760</v>
      </c>
      <c r="G13" s="36"/>
      <c r="H13" s="36"/>
      <c r="I13" s="36">
        <v>8760</v>
      </c>
      <c r="J13" s="36"/>
      <c r="K13" s="36">
        <v>8760</v>
      </c>
      <c r="L13" s="36"/>
      <c r="M13" s="36"/>
      <c r="N13" s="36">
        <v>8760</v>
      </c>
      <c r="O13" s="36"/>
      <c r="P13" s="36">
        <v>8760</v>
      </c>
      <c r="Q13" s="36"/>
      <c r="R13" s="36"/>
      <c r="S13" s="36">
        <v>8760</v>
      </c>
      <c r="T13" s="36"/>
      <c r="U13" s="36"/>
      <c r="V13" s="36">
        <v>8760</v>
      </c>
      <c r="W13" s="36"/>
      <c r="X13" s="36"/>
      <c r="Y13" s="36">
        <v>8760</v>
      </c>
      <c r="Z13" s="36"/>
      <c r="AA13" s="36">
        <v>8760</v>
      </c>
      <c r="AB13" s="36"/>
      <c r="AC13" s="36"/>
    </row>
    <row r="14" spans="1:29" ht="18" customHeight="1">
      <c r="A14" s="13" t="s">
        <v>38</v>
      </c>
      <c r="B14" s="35" t="s">
        <v>93</v>
      </c>
      <c r="C14" s="36" t="s">
        <v>69</v>
      </c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</row>
    <row r="15" spans="1:29" ht="18" customHeight="1">
      <c r="A15" s="13" t="s">
        <v>84</v>
      </c>
      <c r="B15" s="36" t="s">
        <v>85</v>
      </c>
      <c r="C15" s="36" t="s">
        <v>94</v>
      </c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</row>
    <row r="16" spans="1:29" ht="18" customHeight="1">
      <c r="A16" s="13" t="s">
        <v>87</v>
      </c>
      <c r="B16" s="36" t="s">
        <v>95</v>
      </c>
      <c r="C16" s="36" t="s">
        <v>96</v>
      </c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</row>
    <row r="17" spans="1:29" ht="18" customHeight="1">
      <c r="A17" s="16">
        <v>13</v>
      </c>
      <c r="B17" s="35" t="s">
        <v>97</v>
      </c>
      <c r="C17" s="36" t="s">
        <v>69</v>
      </c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</row>
    <row r="18" spans="1:29" ht="18.75" customHeight="1">
      <c r="A18" s="13" t="s">
        <v>84</v>
      </c>
      <c r="B18" s="36" t="s">
        <v>85</v>
      </c>
      <c r="C18" s="36" t="s">
        <v>94</v>
      </c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</row>
    <row r="19" spans="1:29" ht="19.5" customHeight="1">
      <c r="A19" s="13" t="s">
        <v>87</v>
      </c>
      <c r="B19" s="36" t="s">
        <v>95</v>
      </c>
      <c r="C19" s="36" t="s">
        <v>96</v>
      </c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</row>
    <row r="20" spans="1:29" ht="18" customHeight="1">
      <c r="A20" s="17">
        <v>14</v>
      </c>
      <c r="B20" s="35" t="s">
        <v>98</v>
      </c>
      <c r="C20" s="36" t="s">
        <v>69</v>
      </c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</row>
    <row r="21" spans="1:29" ht="18.75" customHeight="1">
      <c r="A21" s="13">
        <v>141</v>
      </c>
      <c r="B21" s="36" t="s">
        <v>99</v>
      </c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</row>
    <row r="22" spans="1:29" ht="18" customHeight="1">
      <c r="A22" s="13" t="s">
        <v>84</v>
      </c>
      <c r="B22" s="36" t="s">
        <v>85</v>
      </c>
      <c r="C22" s="36" t="s">
        <v>94</v>
      </c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</row>
    <row r="23" spans="1:29" ht="15.75" customHeight="1">
      <c r="A23" s="13" t="s">
        <v>87</v>
      </c>
      <c r="B23" s="36" t="s">
        <v>95</v>
      </c>
      <c r="C23" s="36" t="s">
        <v>96</v>
      </c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</row>
    <row r="24" spans="1:29" ht="18.75" customHeight="1">
      <c r="A24" s="13">
        <v>142</v>
      </c>
      <c r="B24" s="36" t="s">
        <v>100</v>
      </c>
      <c r="C24" s="36" t="s">
        <v>69</v>
      </c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</row>
    <row r="25" spans="1:29" ht="18.75" customHeight="1">
      <c r="A25" s="13" t="s">
        <v>84</v>
      </c>
      <c r="B25" s="36" t="s">
        <v>85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</row>
    <row r="26" spans="1:29" ht="18.75" customHeight="1">
      <c r="A26" s="13" t="s">
        <v>87</v>
      </c>
      <c r="B26" s="36" t="s">
        <v>101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</row>
    <row r="27" spans="1:29" ht="16.5" customHeight="1">
      <c r="A27" s="13">
        <v>143</v>
      </c>
      <c r="B27" s="36"/>
      <c r="C27" s="36"/>
      <c r="D27" s="40"/>
      <c r="E27" s="40"/>
      <c r="F27" s="40"/>
      <c r="G27" s="40"/>
      <c r="H27" s="40"/>
      <c r="I27" s="40"/>
      <c r="J27" s="41"/>
      <c r="K27" s="41"/>
      <c r="L27" s="41"/>
      <c r="M27" s="41"/>
      <c r="N27" s="40"/>
      <c r="O27" s="41"/>
      <c r="P27" s="41"/>
      <c r="Q27" s="41"/>
      <c r="R27" s="41"/>
      <c r="S27" s="40"/>
      <c r="T27" s="40"/>
      <c r="U27" s="41"/>
      <c r="V27" s="41"/>
      <c r="W27" s="41"/>
      <c r="X27" s="41"/>
      <c r="Y27" s="40"/>
      <c r="Z27" s="41"/>
      <c r="AA27" s="41"/>
      <c r="AB27" s="41"/>
      <c r="AC27" s="41"/>
    </row>
    <row r="28" spans="1:29" ht="19.5" customHeight="1">
      <c r="A28" s="16">
        <v>15</v>
      </c>
      <c r="B28" s="35" t="s">
        <v>102</v>
      </c>
      <c r="C28" s="36" t="s">
        <v>69</v>
      </c>
      <c r="D28" s="40"/>
      <c r="E28" s="40"/>
      <c r="F28" s="40"/>
      <c r="G28" s="40"/>
      <c r="H28" s="40"/>
      <c r="I28" s="40"/>
      <c r="J28" s="41"/>
      <c r="K28" s="41"/>
      <c r="L28" s="41"/>
      <c r="M28" s="41"/>
      <c r="N28" s="40"/>
      <c r="O28" s="41"/>
      <c r="P28" s="41"/>
      <c r="Q28" s="41"/>
      <c r="R28" s="41"/>
      <c r="S28" s="40"/>
      <c r="T28" s="40"/>
      <c r="U28" s="41"/>
      <c r="V28" s="41"/>
      <c r="W28" s="41"/>
      <c r="X28" s="41"/>
      <c r="Y28" s="40"/>
      <c r="Z28" s="41"/>
      <c r="AA28" s="41"/>
      <c r="AB28" s="41"/>
      <c r="AC28" s="41"/>
    </row>
    <row r="29" spans="1:29" ht="20.25" customHeight="1">
      <c r="A29" s="13">
        <v>151</v>
      </c>
      <c r="B29" s="41" t="s">
        <v>103</v>
      </c>
      <c r="C29" s="41" t="s">
        <v>69</v>
      </c>
      <c r="D29" s="40"/>
      <c r="E29" s="40"/>
      <c r="F29" s="40"/>
      <c r="G29" s="40"/>
      <c r="H29" s="40"/>
      <c r="I29" s="40"/>
      <c r="J29" s="41"/>
      <c r="K29" s="41"/>
      <c r="L29" s="41"/>
      <c r="M29" s="41"/>
      <c r="N29" s="40"/>
      <c r="O29" s="41"/>
      <c r="P29" s="41"/>
      <c r="Q29" s="41"/>
      <c r="R29" s="41"/>
      <c r="S29" s="40"/>
      <c r="T29" s="40"/>
      <c r="U29" s="41"/>
      <c r="V29" s="41"/>
      <c r="W29" s="41"/>
      <c r="X29" s="41"/>
      <c r="Y29" s="40"/>
      <c r="Z29" s="41"/>
      <c r="AA29" s="41"/>
      <c r="AB29" s="41"/>
      <c r="AC29" s="41"/>
    </row>
    <row r="30" spans="1:29" ht="18.75" customHeight="1">
      <c r="A30" s="13" t="s">
        <v>84</v>
      </c>
      <c r="B30" s="41" t="s">
        <v>85</v>
      </c>
      <c r="C30" s="41" t="s">
        <v>104</v>
      </c>
      <c r="D30" s="40"/>
      <c r="E30" s="40"/>
      <c r="F30" s="40"/>
      <c r="G30" s="40"/>
      <c r="H30" s="40"/>
      <c r="I30" s="40"/>
      <c r="J30" s="41"/>
      <c r="K30" s="41"/>
      <c r="L30" s="41"/>
      <c r="M30" s="41"/>
      <c r="N30" s="40"/>
      <c r="O30" s="41"/>
      <c r="P30" s="41"/>
      <c r="Q30" s="41"/>
      <c r="R30" s="41"/>
      <c r="S30" s="40"/>
      <c r="T30" s="40"/>
      <c r="U30" s="41"/>
      <c r="V30" s="41"/>
      <c r="W30" s="41"/>
      <c r="X30" s="41"/>
      <c r="Y30" s="40"/>
      <c r="Z30" s="41"/>
      <c r="AA30" s="41"/>
      <c r="AB30" s="41"/>
      <c r="AC30" s="41"/>
    </row>
    <row r="31" spans="1:29" ht="16.5" customHeight="1">
      <c r="A31" s="13">
        <v>152</v>
      </c>
      <c r="B31" s="41"/>
      <c r="C31" s="41"/>
      <c r="D31" s="40"/>
      <c r="E31" s="40"/>
      <c r="F31" s="40"/>
      <c r="G31" s="40"/>
      <c r="H31" s="40"/>
      <c r="I31" s="40"/>
      <c r="J31" s="41"/>
      <c r="K31" s="41"/>
      <c r="L31" s="41"/>
      <c r="M31" s="41"/>
      <c r="N31" s="40"/>
      <c r="O31" s="41"/>
      <c r="P31" s="41"/>
      <c r="Q31" s="41"/>
      <c r="R31" s="41"/>
      <c r="S31" s="40"/>
      <c r="T31" s="40"/>
      <c r="U31" s="41"/>
      <c r="V31" s="41"/>
      <c r="W31" s="41"/>
      <c r="X31" s="41"/>
      <c r="Y31" s="40"/>
      <c r="Z31" s="41"/>
      <c r="AA31" s="41"/>
      <c r="AB31" s="41"/>
      <c r="AC31" s="41"/>
    </row>
    <row r="32" spans="1:29" ht="20.25" customHeight="1">
      <c r="A32" s="13">
        <v>16</v>
      </c>
      <c r="B32" s="35" t="s">
        <v>105</v>
      </c>
      <c r="C32" s="36" t="s">
        <v>69</v>
      </c>
      <c r="D32" s="37">
        <f>D33</f>
        <v>0.6424</v>
      </c>
      <c r="E32" s="36"/>
      <c r="F32" s="37">
        <f>F33</f>
        <v>6.4392</v>
      </c>
      <c r="G32" s="37">
        <f>G38</f>
        <v>0.41331000000000007</v>
      </c>
      <c r="H32" s="37">
        <f>SUM(D32:G32)</f>
        <v>7.49491</v>
      </c>
      <c r="I32" s="37">
        <f>I33</f>
        <v>0.7454</v>
      </c>
      <c r="J32" s="36"/>
      <c r="K32" s="37">
        <f>K33</f>
        <v>4.8672</v>
      </c>
      <c r="L32" s="37">
        <f>L38</f>
        <v>0.4133</v>
      </c>
      <c r="M32" s="37">
        <f>SUM(I32:L32)</f>
        <v>6.0259</v>
      </c>
      <c r="N32" s="37">
        <f>N33</f>
        <v>0.6414</v>
      </c>
      <c r="O32" s="36"/>
      <c r="P32" s="37">
        <f>P33</f>
        <v>6.4352</v>
      </c>
      <c r="Q32" s="37">
        <f>Q38</f>
        <v>0.4133</v>
      </c>
      <c r="R32" s="37">
        <f>SUM(N32:Q32)</f>
        <v>7.4899000000000004</v>
      </c>
      <c r="S32" s="37">
        <f>S33</f>
        <v>0.7354</v>
      </c>
      <c r="T32" s="37"/>
      <c r="U32" s="36"/>
      <c r="V32" s="37">
        <f>V33</f>
        <v>7.1072</v>
      </c>
      <c r="W32" s="37">
        <f>W38</f>
        <v>0.4133</v>
      </c>
      <c r="X32" s="37">
        <f>SUM(S32:W32)</f>
        <v>8.2559</v>
      </c>
      <c r="Y32" s="37">
        <f>Y33</f>
        <v>0.7354</v>
      </c>
      <c r="Z32" s="36"/>
      <c r="AA32" s="37">
        <f>AA33</f>
        <v>7.1072</v>
      </c>
      <c r="AB32" s="37">
        <f>AB38</f>
        <v>0.4133</v>
      </c>
      <c r="AC32" s="37">
        <f>SUM(Y32:AB32)</f>
        <v>8.2559</v>
      </c>
    </row>
    <row r="33" spans="1:29" ht="20.25" customHeight="1">
      <c r="A33" s="13">
        <v>161</v>
      </c>
      <c r="B33" s="36" t="s">
        <v>106</v>
      </c>
      <c r="C33" s="36" t="s">
        <v>69</v>
      </c>
      <c r="D33" s="37">
        <v>0.6424</v>
      </c>
      <c r="E33" s="36"/>
      <c r="F33" s="37">
        <v>6.4392</v>
      </c>
      <c r="G33" s="36"/>
      <c r="H33" s="36"/>
      <c r="I33" s="37">
        <v>0.7454</v>
      </c>
      <c r="J33" s="36"/>
      <c r="K33" s="37">
        <v>4.8672</v>
      </c>
      <c r="L33" s="36"/>
      <c r="M33" s="36"/>
      <c r="N33" s="37">
        <v>0.6414</v>
      </c>
      <c r="O33" s="36"/>
      <c r="P33" s="37">
        <v>6.4352</v>
      </c>
      <c r="Q33" s="36"/>
      <c r="R33" s="36"/>
      <c r="S33" s="37">
        <v>0.7354</v>
      </c>
      <c r="T33" s="37"/>
      <c r="U33" s="36"/>
      <c r="V33" s="37">
        <v>7.1072</v>
      </c>
      <c r="W33" s="36"/>
      <c r="X33" s="36"/>
      <c r="Y33" s="37">
        <v>0.7354</v>
      </c>
      <c r="Z33" s="36"/>
      <c r="AA33" s="37">
        <v>7.1072</v>
      </c>
      <c r="AB33" s="36"/>
      <c r="AC33" s="36"/>
    </row>
    <row r="34" spans="1:29" ht="18" customHeight="1">
      <c r="A34" s="13" t="s">
        <v>84</v>
      </c>
      <c r="B34" s="36" t="s">
        <v>85</v>
      </c>
      <c r="C34" s="36" t="s">
        <v>14</v>
      </c>
      <c r="D34" s="36" t="s">
        <v>107</v>
      </c>
      <c r="E34" s="36"/>
      <c r="F34" s="36">
        <v>4.86</v>
      </c>
      <c r="G34" s="36"/>
      <c r="H34" s="36"/>
      <c r="I34" s="36" t="s">
        <v>107</v>
      </c>
      <c r="J34" s="36"/>
      <c r="K34" s="36">
        <v>4.86</v>
      </c>
      <c r="L34" s="36"/>
      <c r="M34" s="36"/>
      <c r="N34" s="36" t="s">
        <v>107</v>
      </c>
      <c r="O34" s="36"/>
      <c r="P34" s="36">
        <v>4.86</v>
      </c>
      <c r="Q34" s="36"/>
      <c r="R34" s="36"/>
      <c r="S34" s="36" t="s">
        <v>107</v>
      </c>
      <c r="T34" s="36"/>
      <c r="U34" s="36"/>
      <c r="V34" s="36">
        <v>4.86</v>
      </c>
      <c r="W34" s="36"/>
      <c r="X34" s="36"/>
      <c r="Y34" s="36" t="s">
        <v>107</v>
      </c>
      <c r="Z34" s="36"/>
      <c r="AA34" s="36">
        <v>4.86</v>
      </c>
      <c r="AB34" s="36"/>
      <c r="AC34" s="36"/>
    </row>
    <row r="35" spans="1:29" ht="18" customHeight="1">
      <c r="A35" s="13"/>
      <c r="B35" s="36" t="s">
        <v>108</v>
      </c>
      <c r="C35" s="36"/>
      <c r="D35" s="36">
        <v>1</v>
      </c>
      <c r="E35" s="36"/>
      <c r="F35" s="36">
        <v>1.02</v>
      </c>
      <c r="G35" s="36"/>
      <c r="H35" s="36"/>
      <c r="I35" s="36">
        <v>1</v>
      </c>
      <c r="J35" s="36"/>
      <c r="K35" s="36">
        <v>1.02</v>
      </c>
      <c r="L35" s="36"/>
      <c r="M35" s="36"/>
      <c r="N35" s="36">
        <v>1</v>
      </c>
      <c r="O35" s="36"/>
      <c r="P35" s="36">
        <v>1.02</v>
      </c>
      <c r="Q35" s="36"/>
      <c r="R35" s="36"/>
      <c r="S35" s="36">
        <v>1</v>
      </c>
      <c r="T35" s="36"/>
      <c r="U35" s="36"/>
      <c r="V35" s="36">
        <v>1.02</v>
      </c>
      <c r="W35" s="36"/>
      <c r="X35" s="36"/>
      <c r="Y35" s="36">
        <v>1</v>
      </c>
      <c r="Z35" s="36"/>
      <c r="AA35" s="36">
        <v>1.02</v>
      </c>
      <c r="AB35" s="36"/>
      <c r="AC35" s="36"/>
    </row>
    <row r="36" spans="1:29" ht="18" customHeight="1">
      <c r="A36" s="13"/>
      <c r="B36" s="36" t="s">
        <v>108</v>
      </c>
      <c r="C36" s="36"/>
      <c r="D36" s="36"/>
      <c r="E36" s="36"/>
      <c r="F36" s="36">
        <v>1</v>
      </c>
      <c r="G36" s="36"/>
      <c r="H36" s="36"/>
      <c r="I36" s="36"/>
      <c r="J36" s="36"/>
      <c r="K36" s="36">
        <v>1</v>
      </c>
      <c r="L36" s="36"/>
      <c r="M36" s="36"/>
      <c r="N36" s="36"/>
      <c r="O36" s="36"/>
      <c r="P36" s="36">
        <v>1</v>
      </c>
      <c r="Q36" s="36"/>
      <c r="R36" s="36"/>
      <c r="S36" s="36"/>
      <c r="T36" s="36"/>
      <c r="U36" s="36"/>
      <c r="V36" s="36">
        <v>1</v>
      </c>
      <c r="W36" s="36"/>
      <c r="X36" s="36"/>
      <c r="Y36" s="36"/>
      <c r="Z36" s="36"/>
      <c r="AA36" s="36">
        <v>1</v>
      </c>
      <c r="AB36" s="36"/>
      <c r="AC36" s="36"/>
    </row>
    <row r="37" spans="1:29" ht="19.5" customHeight="1">
      <c r="A37" s="13" t="s">
        <v>87</v>
      </c>
      <c r="B37" s="36" t="s">
        <v>8</v>
      </c>
      <c r="C37" s="36" t="s">
        <v>69</v>
      </c>
      <c r="D37" s="37">
        <v>135.386</v>
      </c>
      <c r="E37" s="36"/>
      <c r="F37" s="37">
        <f>D37-D44</f>
        <v>134.289</v>
      </c>
      <c r="G37" s="36">
        <v>70.667</v>
      </c>
      <c r="H37" s="36"/>
      <c r="I37" s="37">
        <v>139.3</v>
      </c>
      <c r="J37" s="36"/>
      <c r="K37" s="37">
        <v>137.91</v>
      </c>
      <c r="L37" s="106">
        <v>67.31</v>
      </c>
      <c r="M37" s="36"/>
      <c r="N37" s="37">
        <v>135.312</v>
      </c>
      <c r="O37" s="36"/>
      <c r="P37" s="37">
        <f>N37-N44</f>
        <v>134.216</v>
      </c>
      <c r="Q37" s="106">
        <v>70.6</v>
      </c>
      <c r="R37" s="36"/>
      <c r="S37" s="37">
        <v>147.235</v>
      </c>
      <c r="T37" s="37"/>
      <c r="U37" s="36"/>
      <c r="V37" s="37">
        <v>145.155</v>
      </c>
      <c r="W37" s="106">
        <v>72.265</v>
      </c>
      <c r="X37" s="36"/>
      <c r="Y37" s="37">
        <v>147.155</v>
      </c>
      <c r="Z37" s="36"/>
      <c r="AA37" s="37">
        <v>145.075</v>
      </c>
      <c r="AB37" s="106">
        <v>72.185</v>
      </c>
      <c r="AC37" s="36"/>
    </row>
    <row r="38" spans="1:29" ht="19.5" customHeight="1">
      <c r="A38" s="13">
        <v>162</v>
      </c>
      <c r="B38" s="36" t="s">
        <v>109</v>
      </c>
      <c r="C38" s="36" t="s">
        <v>69</v>
      </c>
      <c r="D38" s="36"/>
      <c r="E38" s="36"/>
      <c r="F38" s="36"/>
      <c r="G38" s="37">
        <f>G41*G39</f>
        <v>0.41331000000000007</v>
      </c>
      <c r="H38" s="36"/>
      <c r="I38" s="36"/>
      <c r="J38" s="36"/>
      <c r="K38" s="36"/>
      <c r="L38" s="37">
        <v>0.4133</v>
      </c>
      <c r="M38" s="36"/>
      <c r="N38" s="36"/>
      <c r="O38" s="36"/>
      <c r="P38" s="36"/>
      <c r="Q38" s="37">
        <v>0.4133</v>
      </c>
      <c r="R38" s="36"/>
      <c r="S38" s="36"/>
      <c r="T38" s="36"/>
      <c r="U38" s="36"/>
      <c r="V38" s="36"/>
      <c r="W38" s="37">
        <v>0.4133</v>
      </c>
      <c r="X38" s="36"/>
      <c r="Y38" s="36"/>
      <c r="Z38" s="36"/>
      <c r="AA38" s="36"/>
      <c r="AB38" s="37">
        <v>0.4133</v>
      </c>
      <c r="AC38" s="36"/>
    </row>
    <row r="39" spans="1:29" ht="19.5" customHeight="1">
      <c r="A39" s="13" t="s">
        <v>84</v>
      </c>
      <c r="B39" s="36" t="s">
        <v>85</v>
      </c>
      <c r="C39" s="36" t="s">
        <v>110</v>
      </c>
      <c r="D39" s="36"/>
      <c r="E39" s="36"/>
      <c r="F39" s="36"/>
      <c r="G39" s="36">
        <v>0.003</v>
      </c>
      <c r="H39" s="36"/>
      <c r="I39" s="36"/>
      <c r="J39" s="36"/>
      <c r="K39" s="36"/>
      <c r="L39" s="36">
        <v>0.003</v>
      </c>
      <c r="M39" s="36"/>
      <c r="N39" s="36"/>
      <c r="O39" s="36"/>
      <c r="P39" s="36"/>
      <c r="Q39" s="36">
        <v>0.003</v>
      </c>
      <c r="R39" s="36"/>
      <c r="S39" s="36"/>
      <c r="T39" s="36"/>
      <c r="U39" s="36"/>
      <c r="V39" s="36"/>
      <c r="W39" s="36">
        <v>0.003</v>
      </c>
      <c r="X39" s="36"/>
      <c r="Y39" s="36"/>
      <c r="Z39" s="36"/>
      <c r="AA39" s="36"/>
      <c r="AB39" s="36">
        <v>0.003</v>
      </c>
      <c r="AC39" s="36"/>
    </row>
    <row r="40" spans="1:29" ht="19.5" customHeight="1">
      <c r="A40" s="13" t="s">
        <v>87</v>
      </c>
      <c r="B40" s="36" t="s">
        <v>85</v>
      </c>
      <c r="C40" s="36" t="s">
        <v>111</v>
      </c>
      <c r="D40" s="36"/>
      <c r="E40" s="36"/>
      <c r="F40" s="36"/>
      <c r="G40" s="39">
        <v>3</v>
      </c>
      <c r="H40" s="36"/>
      <c r="I40" s="36"/>
      <c r="J40" s="36"/>
      <c r="K40" s="36"/>
      <c r="L40" s="39">
        <v>3</v>
      </c>
      <c r="M40" s="36"/>
      <c r="N40" s="36"/>
      <c r="O40" s="36"/>
      <c r="P40" s="36"/>
      <c r="Q40" s="39">
        <v>3</v>
      </c>
      <c r="R40" s="36"/>
      <c r="S40" s="36"/>
      <c r="T40" s="36"/>
      <c r="U40" s="36"/>
      <c r="V40" s="36"/>
      <c r="W40" s="39">
        <v>3</v>
      </c>
      <c r="X40" s="36"/>
      <c r="Y40" s="36"/>
      <c r="Z40" s="36"/>
      <c r="AA40" s="36"/>
      <c r="AB40" s="39">
        <v>3</v>
      </c>
      <c r="AC40" s="36"/>
    </row>
    <row r="41" spans="1:29" ht="20.25" customHeight="1">
      <c r="A41" s="13" t="s">
        <v>87</v>
      </c>
      <c r="B41" s="36" t="s">
        <v>112</v>
      </c>
      <c r="C41" s="36" t="s">
        <v>113</v>
      </c>
      <c r="D41" s="36"/>
      <c r="E41" s="36"/>
      <c r="F41" s="36"/>
      <c r="G41" s="39">
        <v>137.77</v>
      </c>
      <c r="H41" s="36"/>
      <c r="I41" s="36"/>
      <c r="J41" s="36"/>
      <c r="K41" s="36"/>
      <c r="L41" s="39">
        <v>137.77</v>
      </c>
      <c r="M41" s="36"/>
      <c r="N41" s="36"/>
      <c r="O41" s="36"/>
      <c r="P41" s="36"/>
      <c r="Q41" s="39">
        <v>137.77</v>
      </c>
      <c r="R41" s="36"/>
      <c r="S41" s="36"/>
      <c r="T41" s="36"/>
      <c r="U41" s="36"/>
      <c r="V41" s="36"/>
      <c r="W41" s="39">
        <v>137.77</v>
      </c>
      <c r="X41" s="36"/>
      <c r="Y41" s="36"/>
      <c r="Z41" s="36"/>
      <c r="AA41" s="36"/>
      <c r="AB41" s="39">
        <v>137.77</v>
      </c>
      <c r="AC41" s="36"/>
    </row>
    <row r="42" spans="1:29" ht="20.25" customHeight="1">
      <c r="A42" s="12">
        <v>2</v>
      </c>
      <c r="B42" s="36" t="s">
        <v>114</v>
      </c>
      <c r="C42" s="36" t="s">
        <v>69</v>
      </c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</row>
    <row r="43" spans="1:29" ht="18" customHeight="1">
      <c r="A43" s="12">
        <v>3</v>
      </c>
      <c r="B43" s="36" t="s">
        <v>115</v>
      </c>
      <c r="C43" s="36" t="s">
        <v>69</v>
      </c>
      <c r="D43" s="36"/>
      <c r="E43" s="36"/>
      <c r="F43" s="36"/>
      <c r="G43" s="37">
        <v>1.6037</v>
      </c>
      <c r="H43" s="37">
        <f>G43</f>
        <v>1.6037</v>
      </c>
      <c r="I43" s="36"/>
      <c r="J43" s="36"/>
      <c r="K43" s="36"/>
      <c r="L43" s="37">
        <v>3.3867</v>
      </c>
      <c r="M43" s="37">
        <f>L43</f>
        <v>3.3867</v>
      </c>
      <c r="N43" s="36"/>
      <c r="O43" s="36"/>
      <c r="P43" s="36"/>
      <c r="Q43" s="37">
        <v>1.5347</v>
      </c>
      <c r="R43" s="37">
        <f>Q43</f>
        <v>1.5347</v>
      </c>
      <c r="S43" s="36"/>
      <c r="T43" s="36"/>
      <c r="U43" s="36"/>
      <c r="V43" s="36"/>
      <c r="W43" s="37">
        <v>1.6917</v>
      </c>
      <c r="X43" s="37">
        <f>W43</f>
        <v>1.6917</v>
      </c>
      <c r="Y43" s="36"/>
      <c r="Z43" s="36"/>
      <c r="AA43" s="36"/>
      <c r="AB43" s="37">
        <v>1.6117</v>
      </c>
      <c r="AC43" s="37">
        <f>AB43</f>
        <v>1.6117</v>
      </c>
    </row>
    <row r="44" spans="1:29" ht="21.75" customHeight="1">
      <c r="A44" s="12"/>
      <c r="B44" s="42" t="s">
        <v>116</v>
      </c>
      <c r="C44" s="43" t="s">
        <v>69</v>
      </c>
      <c r="D44" s="44">
        <f>D9</f>
        <v>1.097</v>
      </c>
      <c r="E44" s="43"/>
      <c r="F44" s="44">
        <f>F9</f>
        <v>8.272</v>
      </c>
      <c r="G44" s="44">
        <f>G43+G9</f>
        <v>2.01701</v>
      </c>
      <c r="H44" s="44">
        <f>SUM(D44:G44)</f>
        <v>11.386009999999999</v>
      </c>
      <c r="I44" s="44">
        <f>I9</f>
        <v>1.2</v>
      </c>
      <c r="J44" s="43"/>
      <c r="K44" s="44">
        <f>K9</f>
        <v>6.7</v>
      </c>
      <c r="L44" s="44">
        <f>L43+L9</f>
        <v>3.8</v>
      </c>
      <c r="M44" s="44">
        <f>SUM(I44:L44)</f>
        <v>11.7</v>
      </c>
      <c r="N44" s="44">
        <f>N9</f>
        <v>1.096</v>
      </c>
      <c r="O44" s="43"/>
      <c r="P44" s="44">
        <f>P9</f>
        <v>8.268</v>
      </c>
      <c r="Q44" s="44">
        <f>Q43+Q9</f>
        <v>1.948</v>
      </c>
      <c r="R44" s="44">
        <f>SUM(N44:Q44)</f>
        <v>11.312000000000001</v>
      </c>
      <c r="S44" s="44">
        <f>S9</f>
        <v>1.19</v>
      </c>
      <c r="T44" s="44"/>
      <c r="U44" s="43"/>
      <c r="V44" s="44">
        <f>V9</f>
        <v>8.94</v>
      </c>
      <c r="W44" s="44">
        <f>W43+W9</f>
        <v>2.105</v>
      </c>
      <c r="X44" s="44">
        <f>SUM(S44:W44)</f>
        <v>12.235</v>
      </c>
      <c r="Y44" s="44">
        <f>Y9</f>
        <v>1.19</v>
      </c>
      <c r="Z44" s="43"/>
      <c r="AA44" s="44">
        <f>AA9</f>
        <v>8.94</v>
      </c>
      <c r="AB44" s="44">
        <f>AB43+AB9</f>
        <v>2.025</v>
      </c>
      <c r="AC44" s="44">
        <f>SUM(Y44:AB44)</f>
        <v>12.155</v>
      </c>
    </row>
    <row r="45" spans="1:13" ht="21.75" customHeight="1">
      <c r="A45" s="18"/>
      <c r="B45" s="19"/>
      <c r="C45" s="20"/>
      <c r="D45" s="21"/>
      <c r="E45" s="8"/>
      <c r="F45" s="8"/>
      <c r="G45" s="21"/>
      <c r="H45" s="8"/>
      <c r="I45" s="8"/>
      <c r="J45" s="8"/>
      <c r="K45" s="21"/>
      <c r="L45" s="21"/>
      <c r="M45" s="21"/>
    </row>
    <row r="46" spans="7:27" ht="12">
      <c r="G46" s="32"/>
      <c r="I46" s="32"/>
      <c r="K46" s="32"/>
      <c r="L46" s="32"/>
      <c r="Z46" s="32"/>
      <c r="AA46" s="32"/>
    </row>
    <row r="47" spans="4:24" ht="12">
      <c r="D47" s="32"/>
      <c r="U47" s="32"/>
      <c r="W47" s="32"/>
      <c r="X47" s="32"/>
    </row>
    <row r="48" spans="8:12" ht="12">
      <c r="H48" s="32"/>
      <c r="L48" s="32"/>
    </row>
    <row r="51" spans="10:24" ht="17.25">
      <c r="J51" s="203"/>
      <c r="K51" s="203" t="s">
        <v>189</v>
      </c>
      <c r="L51" s="203"/>
      <c r="M51" s="203"/>
      <c r="N51" s="203"/>
      <c r="O51" s="203"/>
      <c r="P51" s="203"/>
      <c r="Q51" s="203"/>
      <c r="R51" s="203"/>
      <c r="S51" s="203"/>
      <c r="T51" s="203"/>
      <c r="U51" s="203"/>
      <c r="V51" s="203" t="s">
        <v>190</v>
      </c>
      <c r="W51" s="203"/>
      <c r="X51" s="172"/>
    </row>
    <row r="52" spans="10:24" ht="15">
      <c r="J52" s="172"/>
      <c r="K52" s="172"/>
      <c r="L52" s="172"/>
      <c r="M52" s="172"/>
      <c r="N52" s="172"/>
      <c r="O52" s="172"/>
      <c r="P52" s="172"/>
      <c r="Q52" s="172"/>
      <c r="R52" s="172"/>
      <c r="S52" s="172"/>
      <c r="T52" s="172"/>
      <c r="U52" s="172"/>
      <c r="V52" s="172"/>
      <c r="W52" s="172"/>
      <c r="X52" s="172"/>
    </row>
    <row r="53" spans="10:24" ht="15">
      <c r="J53" s="172"/>
      <c r="K53" s="172"/>
      <c r="L53" s="172"/>
      <c r="M53" s="172"/>
      <c r="N53" s="172"/>
      <c r="O53" s="172"/>
      <c r="P53" s="172"/>
      <c r="Q53" s="172"/>
      <c r="R53" s="172"/>
      <c r="S53" s="172"/>
      <c r="T53" s="172"/>
      <c r="U53" s="172"/>
      <c r="V53" s="172"/>
      <c r="W53" s="172"/>
      <c r="X53" s="172"/>
    </row>
  </sheetData>
  <sheetProtection/>
  <mergeCells count="10">
    <mergeCell ref="N6:R6"/>
    <mergeCell ref="S6:X6"/>
    <mergeCell ref="Y6:AC6"/>
    <mergeCell ref="A2:J2"/>
    <mergeCell ref="A5:J5"/>
    <mergeCell ref="D6:H6"/>
    <mergeCell ref="I6:M6"/>
    <mergeCell ref="A6:A7"/>
    <mergeCell ref="B6:B7"/>
    <mergeCell ref="C6:C7"/>
  </mergeCells>
  <printOptions/>
  <pageMargins left="0.15748031496062992" right="0" top="0.7874015748031497" bottom="0.15748031496062992" header="0.1968503937007874" footer="0.15748031496062992"/>
  <pageSetup horizontalDpi="600" verticalDpi="600" orientation="landscape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72"/>
  <sheetViews>
    <sheetView tabSelected="1" zoomScale="75" zoomScaleNormal="75" zoomScalePageLayoutView="0" workbookViewId="0" topLeftCell="D1">
      <selection activeCell="A46" sqref="A46:R46"/>
    </sheetView>
  </sheetViews>
  <sheetFormatPr defaultColWidth="9.00390625" defaultRowHeight="12.75"/>
  <cols>
    <col min="1" max="1" width="4.375" style="0" customWidth="1"/>
    <col min="2" max="2" width="26.50390625" style="0" customWidth="1"/>
    <col min="3" max="3" width="14.125" style="0" customWidth="1"/>
    <col min="4" max="4" width="8.50390625" style="0" customWidth="1"/>
    <col min="5" max="5" width="4.00390625" style="0" customWidth="1"/>
    <col min="6" max="6" width="6.625" style="0" customWidth="1"/>
    <col min="7" max="7" width="7.50390625" style="0" customWidth="1"/>
    <col min="8" max="8" width="6.625" style="0" customWidth="1"/>
    <col min="9" max="9" width="7.875" style="0" customWidth="1"/>
    <col min="10" max="10" width="4.625" style="0" customWidth="1"/>
    <col min="11" max="11" width="6.625" style="0" customWidth="1"/>
    <col min="12" max="12" width="7.50390625" style="0" customWidth="1"/>
    <col min="13" max="13" width="5.875" style="0" customWidth="1"/>
    <col min="14" max="14" width="8.375" style="0" bestFit="1" customWidth="1"/>
    <col min="15" max="15" width="4.00390625" style="0" customWidth="1"/>
    <col min="16" max="16" width="6.625" style="0" customWidth="1"/>
    <col min="17" max="17" width="6.125" style="0" bestFit="1" customWidth="1"/>
    <col min="18" max="18" width="7.00390625" style="0" bestFit="1" customWidth="1"/>
    <col min="19" max="19" width="6.625" style="0" customWidth="1"/>
    <col min="20" max="20" width="4.00390625" style="0" customWidth="1"/>
    <col min="21" max="22" width="6.50390625" style="0" customWidth="1"/>
    <col min="23" max="23" width="7.125" style="0" customWidth="1"/>
    <col min="24" max="24" width="7.00390625" style="0" customWidth="1"/>
    <col min="25" max="25" width="4.00390625" style="0" customWidth="1"/>
    <col min="26" max="26" width="6.875" style="0" customWidth="1"/>
    <col min="27" max="27" width="7.125" style="0" customWidth="1"/>
    <col min="28" max="28" width="7.875" style="0" customWidth="1"/>
  </cols>
  <sheetData>
    <row r="1" spans="1:28" ht="12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Z1" s="259"/>
      <c r="AA1" s="259"/>
      <c r="AB1" s="259"/>
    </row>
    <row r="2" spans="1:28" ht="15">
      <c r="A2" s="8"/>
      <c r="B2" s="263" t="s">
        <v>78</v>
      </c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172"/>
      <c r="P2" s="259"/>
      <c r="Q2" s="259"/>
      <c r="R2" s="259"/>
      <c r="S2" s="8"/>
      <c r="Z2" s="259" t="s">
        <v>79</v>
      </c>
      <c r="AA2" s="259"/>
      <c r="AB2" s="259"/>
    </row>
    <row r="3" spans="1:19" ht="15.75" thickBot="1">
      <c r="A3" s="8"/>
      <c r="B3" s="263" t="s">
        <v>80</v>
      </c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8"/>
      <c r="Q3" s="8"/>
      <c r="R3" s="8"/>
      <c r="S3" s="8"/>
    </row>
    <row r="4" spans="1:28" ht="12.75" thickBot="1">
      <c r="A4" s="253" t="s">
        <v>143</v>
      </c>
      <c r="B4" s="255" t="s">
        <v>5</v>
      </c>
      <c r="C4" s="257" t="s">
        <v>142</v>
      </c>
      <c r="D4" s="260" t="s">
        <v>182</v>
      </c>
      <c r="E4" s="261"/>
      <c r="F4" s="261"/>
      <c r="G4" s="261"/>
      <c r="H4" s="262"/>
      <c r="I4" s="260" t="s">
        <v>183</v>
      </c>
      <c r="J4" s="261"/>
      <c r="K4" s="261"/>
      <c r="L4" s="261"/>
      <c r="M4" s="262"/>
      <c r="N4" s="260" t="s">
        <v>155</v>
      </c>
      <c r="O4" s="261"/>
      <c r="P4" s="261"/>
      <c r="Q4" s="261"/>
      <c r="R4" s="262"/>
      <c r="S4" s="260" t="s">
        <v>184</v>
      </c>
      <c r="T4" s="261"/>
      <c r="U4" s="261"/>
      <c r="V4" s="261"/>
      <c r="W4" s="262"/>
      <c r="X4" s="260" t="s">
        <v>185</v>
      </c>
      <c r="Y4" s="261"/>
      <c r="Z4" s="261"/>
      <c r="AA4" s="261"/>
      <c r="AB4" s="262"/>
    </row>
    <row r="5" spans="1:28" s="7" customFormat="1" ht="12.75" thickBot="1">
      <c r="A5" s="254"/>
      <c r="B5" s="256"/>
      <c r="C5" s="258"/>
      <c r="D5" s="102" t="s">
        <v>30</v>
      </c>
      <c r="E5" s="102" t="s">
        <v>31</v>
      </c>
      <c r="F5" s="102" t="s">
        <v>37</v>
      </c>
      <c r="G5" s="102" t="s">
        <v>33</v>
      </c>
      <c r="H5" s="102" t="s">
        <v>81</v>
      </c>
      <c r="I5" s="102" t="s">
        <v>30</v>
      </c>
      <c r="J5" s="102" t="s">
        <v>31</v>
      </c>
      <c r="K5" s="102" t="s">
        <v>37</v>
      </c>
      <c r="L5" s="102" t="s">
        <v>33</v>
      </c>
      <c r="M5" s="102" t="s">
        <v>81</v>
      </c>
      <c r="N5" s="102" t="s">
        <v>30</v>
      </c>
      <c r="O5" s="102" t="s">
        <v>31</v>
      </c>
      <c r="P5" s="102" t="s">
        <v>37</v>
      </c>
      <c r="Q5" s="102" t="s">
        <v>33</v>
      </c>
      <c r="R5" s="102" t="s">
        <v>81</v>
      </c>
      <c r="S5" s="102" t="s">
        <v>30</v>
      </c>
      <c r="T5" s="102" t="s">
        <v>31</v>
      </c>
      <c r="U5" s="102" t="s">
        <v>37</v>
      </c>
      <c r="V5" s="102" t="s">
        <v>33</v>
      </c>
      <c r="W5" s="102" t="s">
        <v>81</v>
      </c>
      <c r="X5" s="102" t="s">
        <v>30</v>
      </c>
      <c r="Y5" s="102" t="s">
        <v>31</v>
      </c>
      <c r="Z5" s="102" t="s">
        <v>37</v>
      </c>
      <c r="AA5" s="102" t="s">
        <v>33</v>
      </c>
      <c r="AB5" s="102" t="s">
        <v>81</v>
      </c>
    </row>
    <row r="6" spans="1:28" ht="12">
      <c r="A6" s="101"/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</row>
    <row r="7" spans="1:28" ht="12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9">
        <v>12</v>
      </c>
      <c r="M7" s="9">
        <v>13</v>
      </c>
      <c r="N7" s="9">
        <v>9</v>
      </c>
      <c r="O7" s="9">
        <v>10</v>
      </c>
      <c r="P7" s="9">
        <v>11</v>
      </c>
      <c r="Q7" s="9">
        <v>12</v>
      </c>
      <c r="R7" s="9">
        <v>13</v>
      </c>
      <c r="S7" s="9">
        <v>9</v>
      </c>
      <c r="T7" s="9">
        <v>10</v>
      </c>
      <c r="U7" s="9">
        <v>11</v>
      </c>
      <c r="V7" s="9">
        <v>12</v>
      </c>
      <c r="W7" s="9">
        <v>13</v>
      </c>
      <c r="X7" s="9">
        <v>9</v>
      </c>
      <c r="Y7" s="9">
        <v>10</v>
      </c>
      <c r="Z7" s="9">
        <v>11</v>
      </c>
      <c r="AA7" s="9">
        <v>12</v>
      </c>
      <c r="AB7" s="9">
        <v>13</v>
      </c>
    </row>
    <row r="8" spans="1:28" ht="12">
      <c r="A8" s="10" t="s">
        <v>56</v>
      </c>
      <c r="B8" s="9" t="s">
        <v>82</v>
      </c>
      <c r="C8" s="9" t="s">
        <v>69</v>
      </c>
      <c r="D8" s="9">
        <f>D31+D9</f>
        <v>1.2044000000000001</v>
      </c>
      <c r="E8" s="9"/>
      <c r="F8" s="9">
        <f>F31+F9</f>
        <v>9.1164</v>
      </c>
      <c r="G8" s="9">
        <v>0.4652</v>
      </c>
      <c r="H8" s="9">
        <f>SUM(D8:G8)</f>
        <v>10.786</v>
      </c>
      <c r="I8" s="105">
        <f>I31+I9</f>
        <v>1.3</v>
      </c>
      <c r="J8" s="9"/>
      <c r="K8" s="14">
        <f>K31+K9</f>
        <v>8.6</v>
      </c>
      <c r="L8" s="9">
        <f>L31</f>
        <v>0.4652</v>
      </c>
      <c r="M8" s="9">
        <f>SUM(I8:L8)</f>
        <v>10.3652</v>
      </c>
      <c r="N8" s="9">
        <f>N31+N9</f>
        <v>1.207</v>
      </c>
      <c r="O8" s="9"/>
      <c r="P8" s="14">
        <f>P31+P9</f>
        <v>9.1102</v>
      </c>
      <c r="Q8" s="9">
        <v>0.4652</v>
      </c>
      <c r="R8" s="9">
        <f>SUM(N8:Q8)</f>
        <v>10.7824</v>
      </c>
      <c r="S8" s="14">
        <f>S9+S31</f>
        <v>1.3</v>
      </c>
      <c r="T8" s="9"/>
      <c r="U8" s="14">
        <f>U31+U9</f>
        <v>9.78</v>
      </c>
      <c r="V8" s="9">
        <v>0.4652</v>
      </c>
      <c r="W8" s="9">
        <f>SUM(S8:V8)</f>
        <v>11.5452</v>
      </c>
      <c r="X8" s="14">
        <f>X9+X31</f>
        <v>1.3</v>
      </c>
      <c r="Y8" s="9"/>
      <c r="Z8" s="14">
        <f>Z31+Z9</f>
        <v>9.77</v>
      </c>
      <c r="AA8" s="9">
        <v>0.4652</v>
      </c>
      <c r="AB8" s="9">
        <f>SUM(X8:AA8)</f>
        <v>11.5352</v>
      </c>
    </row>
    <row r="9" spans="1:28" ht="12">
      <c r="A9" s="11" t="s">
        <v>117</v>
      </c>
      <c r="B9" s="9" t="s">
        <v>83</v>
      </c>
      <c r="C9" s="9" t="s">
        <v>69</v>
      </c>
      <c r="D9" s="9">
        <v>0.5087</v>
      </c>
      <c r="E9" s="9"/>
      <c r="F9" s="9">
        <v>2.0432</v>
      </c>
      <c r="G9" s="9"/>
      <c r="H9" s="9">
        <v>2.5519</v>
      </c>
      <c r="I9" s="9">
        <v>0.5087</v>
      </c>
      <c r="J9" s="9"/>
      <c r="K9" s="9">
        <v>2.0432</v>
      </c>
      <c r="L9" s="9"/>
      <c r="M9" s="9"/>
      <c r="N9" s="9">
        <v>0.5087</v>
      </c>
      <c r="O9" s="9"/>
      <c r="P9" s="9">
        <v>2.0432</v>
      </c>
      <c r="Q9" s="9"/>
      <c r="R9" s="9">
        <f>SUM(N9:Q9)</f>
        <v>2.5519000000000003</v>
      </c>
      <c r="S9" s="9">
        <v>0.5087</v>
      </c>
      <c r="T9" s="9"/>
      <c r="U9" s="9">
        <v>2.0432</v>
      </c>
      <c r="V9" s="9"/>
      <c r="W9" s="9">
        <f>SUM(S9:V9)</f>
        <v>2.5519000000000003</v>
      </c>
      <c r="X9" s="9">
        <v>0.5087</v>
      </c>
      <c r="Y9" s="9"/>
      <c r="Z9" s="9">
        <v>2.0432</v>
      </c>
      <c r="AA9" s="9"/>
      <c r="AB9" s="9">
        <f>SUM(X9:AA9)</f>
        <v>2.5519000000000003</v>
      </c>
    </row>
    <row r="10" spans="1:28" ht="12">
      <c r="A10" s="10" t="s">
        <v>84</v>
      </c>
      <c r="B10" s="9" t="s">
        <v>85</v>
      </c>
      <c r="C10" s="9" t="s">
        <v>86</v>
      </c>
      <c r="D10" s="9">
        <v>1.02</v>
      </c>
      <c r="E10" s="9"/>
      <c r="F10" s="9">
        <v>3.02</v>
      </c>
      <c r="G10" s="9"/>
      <c r="H10" s="9"/>
      <c r="I10" s="9">
        <v>1.02</v>
      </c>
      <c r="J10" s="9"/>
      <c r="K10" s="9">
        <v>3.02</v>
      </c>
      <c r="L10" s="9"/>
      <c r="M10" s="9"/>
      <c r="N10" s="9">
        <v>1.02</v>
      </c>
      <c r="O10" s="9"/>
      <c r="P10" s="9">
        <v>3.02</v>
      </c>
      <c r="Q10" s="9"/>
      <c r="R10" s="9"/>
      <c r="S10" s="9">
        <v>1.02</v>
      </c>
      <c r="T10" s="9"/>
      <c r="U10" s="9">
        <v>3.02</v>
      </c>
      <c r="V10" s="9"/>
      <c r="W10" s="9"/>
      <c r="X10" s="9">
        <v>1.02</v>
      </c>
      <c r="Y10" s="9"/>
      <c r="Z10" s="9">
        <v>3.02</v>
      </c>
      <c r="AA10" s="9"/>
      <c r="AB10" s="9"/>
    </row>
    <row r="11" spans="1:28" ht="12">
      <c r="A11" s="10" t="s">
        <v>87</v>
      </c>
      <c r="B11" s="9" t="s">
        <v>88</v>
      </c>
      <c r="C11" s="9" t="s">
        <v>89</v>
      </c>
      <c r="D11" s="9">
        <v>50</v>
      </c>
      <c r="E11" s="9"/>
      <c r="F11" s="9">
        <v>74.55</v>
      </c>
      <c r="G11" s="9"/>
      <c r="H11" s="9"/>
      <c r="I11" s="9">
        <v>50</v>
      </c>
      <c r="J11" s="9"/>
      <c r="K11" s="9">
        <v>74.55</v>
      </c>
      <c r="L11" s="9"/>
      <c r="M11" s="9"/>
      <c r="N11" s="9">
        <v>50</v>
      </c>
      <c r="O11" s="9"/>
      <c r="P11" s="9">
        <v>74.55</v>
      </c>
      <c r="Q11" s="9"/>
      <c r="R11" s="9"/>
      <c r="S11" s="9">
        <v>50</v>
      </c>
      <c r="T11" s="9"/>
      <c r="U11" s="9">
        <v>74.55</v>
      </c>
      <c r="V11" s="9"/>
      <c r="W11" s="9"/>
      <c r="X11" s="9">
        <v>50</v>
      </c>
      <c r="Y11" s="9"/>
      <c r="Z11" s="9">
        <v>74.55</v>
      </c>
      <c r="AA11" s="9"/>
      <c r="AB11" s="9"/>
    </row>
    <row r="12" spans="1:28" ht="12">
      <c r="A12" s="10" t="s">
        <v>90</v>
      </c>
      <c r="B12" s="9" t="s">
        <v>91</v>
      </c>
      <c r="C12" s="9" t="s">
        <v>92</v>
      </c>
      <c r="D12" s="9">
        <v>8760</v>
      </c>
      <c r="E12" s="9"/>
      <c r="F12" s="9">
        <v>8760</v>
      </c>
      <c r="G12" s="9"/>
      <c r="H12" s="9"/>
      <c r="I12" s="9">
        <v>8760</v>
      </c>
      <c r="J12" s="9"/>
      <c r="K12" s="9">
        <v>8760</v>
      </c>
      <c r="L12" s="9"/>
      <c r="M12" s="9"/>
      <c r="N12" s="9">
        <v>8760</v>
      </c>
      <c r="O12" s="9"/>
      <c r="P12" s="9">
        <v>8760</v>
      </c>
      <c r="Q12" s="9"/>
      <c r="R12" s="9"/>
      <c r="S12" s="9">
        <v>8760</v>
      </c>
      <c r="T12" s="9"/>
      <c r="U12" s="9">
        <v>8760</v>
      </c>
      <c r="V12" s="9"/>
      <c r="W12" s="9"/>
      <c r="X12" s="9">
        <v>8760</v>
      </c>
      <c r="Y12" s="9"/>
      <c r="Z12" s="9">
        <v>8760</v>
      </c>
      <c r="AA12" s="9"/>
      <c r="AB12" s="9"/>
    </row>
    <row r="13" spans="1:28" ht="12">
      <c r="A13" s="10" t="s">
        <v>38</v>
      </c>
      <c r="B13" s="9" t="s">
        <v>93</v>
      </c>
      <c r="C13" s="9" t="s">
        <v>69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</row>
    <row r="14" spans="1:28" ht="12">
      <c r="A14" s="10" t="s">
        <v>84</v>
      </c>
      <c r="B14" s="9" t="s">
        <v>85</v>
      </c>
      <c r="C14" s="9" t="s">
        <v>94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</row>
    <row r="15" spans="1:28" ht="12">
      <c r="A15" s="10" t="s">
        <v>87</v>
      </c>
      <c r="B15" s="9" t="s">
        <v>95</v>
      </c>
      <c r="C15" s="9" t="s">
        <v>96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</row>
    <row r="16" spans="1:28" ht="12">
      <c r="A16" s="9">
        <v>13</v>
      </c>
      <c r="B16" s="9" t="s">
        <v>97</v>
      </c>
      <c r="C16" s="9" t="s">
        <v>69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</row>
    <row r="17" spans="1:28" ht="12">
      <c r="A17" s="10" t="s">
        <v>84</v>
      </c>
      <c r="B17" s="9" t="s">
        <v>85</v>
      </c>
      <c r="C17" s="9" t="s">
        <v>94</v>
      </c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</row>
    <row r="18" spans="1:28" ht="12">
      <c r="A18" s="10" t="s">
        <v>87</v>
      </c>
      <c r="B18" s="9" t="s">
        <v>95</v>
      </c>
      <c r="C18" s="9" t="s">
        <v>96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</row>
    <row r="19" spans="1:28" ht="12">
      <c r="A19" s="9">
        <v>14</v>
      </c>
      <c r="B19" s="9" t="s">
        <v>98</v>
      </c>
      <c r="C19" s="9" t="s">
        <v>69</v>
      </c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</row>
    <row r="20" spans="1:28" ht="12">
      <c r="A20" s="9">
        <v>141</v>
      </c>
      <c r="B20" s="9" t="s">
        <v>99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</row>
    <row r="21" spans="1:28" ht="12">
      <c r="A21" s="10" t="s">
        <v>84</v>
      </c>
      <c r="B21" s="9" t="s">
        <v>85</v>
      </c>
      <c r="C21" s="9" t="s">
        <v>94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</row>
    <row r="22" spans="1:28" ht="12">
      <c r="A22" s="10" t="s">
        <v>87</v>
      </c>
      <c r="B22" s="9" t="s">
        <v>95</v>
      </c>
      <c r="C22" s="9" t="s">
        <v>96</v>
      </c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</row>
    <row r="23" spans="1:28" ht="12">
      <c r="A23" s="9">
        <v>142</v>
      </c>
      <c r="B23" s="9" t="s">
        <v>100</v>
      </c>
      <c r="C23" s="9" t="s">
        <v>69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</row>
    <row r="24" spans="1:28" ht="12">
      <c r="A24" s="10" t="s">
        <v>84</v>
      </c>
      <c r="B24" s="9" t="s">
        <v>85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</row>
    <row r="25" spans="1:28" ht="12">
      <c r="A25" s="10" t="s">
        <v>87</v>
      </c>
      <c r="B25" s="9" t="s">
        <v>101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</row>
    <row r="26" spans="1:28" ht="12">
      <c r="A26" s="9">
        <v>143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</row>
    <row r="27" spans="1:28" ht="12">
      <c r="A27" s="9">
        <v>15</v>
      </c>
      <c r="B27" s="9" t="s">
        <v>102</v>
      </c>
      <c r="C27" s="9" t="s">
        <v>69</v>
      </c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</row>
    <row r="28" spans="1:28" ht="12">
      <c r="A28" s="9">
        <v>151</v>
      </c>
      <c r="B28" s="9" t="s">
        <v>103</v>
      </c>
      <c r="C28" s="9" t="s">
        <v>69</v>
      </c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</row>
    <row r="29" spans="1:28" ht="12">
      <c r="A29" s="10" t="s">
        <v>84</v>
      </c>
      <c r="B29" s="9" t="s">
        <v>85</v>
      </c>
      <c r="C29" s="9" t="s">
        <v>104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</row>
    <row r="30" spans="1:28" ht="12">
      <c r="A30" s="9">
        <v>152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</row>
    <row r="31" spans="1:28" ht="12">
      <c r="A31" s="9">
        <v>16</v>
      </c>
      <c r="B31" s="9" t="s">
        <v>105</v>
      </c>
      <c r="C31" s="9" t="s">
        <v>69</v>
      </c>
      <c r="D31" s="9">
        <f>D32</f>
        <v>0.6957</v>
      </c>
      <c r="E31" s="9"/>
      <c r="F31" s="9">
        <f>F32</f>
        <v>7.0732</v>
      </c>
      <c r="G31" s="9">
        <v>0.4652</v>
      </c>
      <c r="H31" s="9">
        <f>SUM(D31:G31)</f>
        <v>8.2341</v>
      </c>
      <c r="I31" s="9">
        <f>I32</f>
        <v>0.7913</v>
      </c>
      <c r="J31" s="9"/>
      <c r="K31" s="9">
        <f>K32</f>
        <v>6.5568</v>
      </c>
      <c r="L31" s="9">
        <f>L37</f>
        <v>0.4652</v>
      </c>
      <c r="M31" s="9">
        <f>SUM(I31:L31)</f>
        <v>7.8133</v>
      </c>
      <c r="N31" s="9">
        <f>0.6983</f>
        <v>0.6983</v>
      </c>
      <c r="O31" s="9"/>
      <c r="P31" s="9">
        <f>P32</f>
        <v>7.067</v>
      </c>
      <c r="Q31" s="9">
        <v>0.4652</v>
      </c>
      <c r="R31" s="9">
        <f>SUM(N31:Q31)</f>
        <v>8.2305</v>
      </c>
      <c r="S31" s="14">
        <f>S32</f>
        <v>0.7913</v>
      </c>
      <c r="T31" s="9"/>
      <c r="U31" s="9">
        <f>U32</f>
        <v>7.7368</v>
      </c>
      <c r="V31" s="9">
        <v>0.4652</v>
      </c>
      <c r="W31" s="9">
        <f>SUM(S31:V31)</f>
        <v>8.9933</v>
      </c>
      <c r="X31" s="14">
        <f>X32</f>
        <v>0.7913</v>
      </c>
      <c r="Y31" s="9"/>
      <c r="Z31" s="9">
        <f>Z32</f>
        <v>7.7268</v>
      </c>
      <c r="AA31" s="9">
        <v>0.4652</v>
      </c>
      <c r="AB31" s="9">
        <f>SUM(X31:AA31)</f>
        <v>8.9833</v>
      </c>
    </row>
    <row r="32" spans="1:28" ht="12">
      <c r="A32" s="9">
        <v>161</v>
      </c>
      <c r="B32" s="9" t="s">
        <v>106</v>
      </c>
      <c r="C32" s="9" t="s">
        <v>69</v>
      </c>
      <c r="D32" s="9">
        <v>0.6957</v>
      </c>
      <c r="E32" s="9"/>
      <c r="F32" s="9">
        <v>7.0732</v>
      </c>
      <c r="G32" s="9"/>
      <c r="H32" s="9"/>
      <c r="I32" s="9">
        <v>0.7913</v>
      </c>
      <c r="J32" s="9"/>
      <c r="K32" s="9">
        <v>6.5568</v>
      </c>
      <c r="L32" s="9"/>
      <c r="M32" s="9"/>
      <c r="N32" s="9">
        <v>0.3861</v>
      </c>
      <c r="O32" s="9"/>
      <c r="P32" s="9">
        <v>7.067</v>
      </c>
      <c r="Q32" s="9"/>
      <c r="R32" s="9"/>
      <c r="S32" s="14">
        <v>0.7913</v>
      </c>
      <c r="T32" s="9"/>
      <c r="U32" s="9">
        <v>7.7368</v>
      </c>
      <c r="V32" s="9"/>
      <c r="W32" s="9"/>
      <c r="X32" s="14">
        <v>0.7913</v>
      </c>
      <c r="Y32" s="9"/>
      <c r="Z32" s="9">
        <v>7.7268</v>
      </c>
      <c r="AA32" s="9"/>
      <c r="AB32" s="9"/>
    </row>
    <row r="33" spans="1:28" ht="12">
      <c r="A33" s="10" t="s">
        <v>84</v>
      </c>
      <c r="B33" s="9" t="s">
        <v>85</v>
      </c>
      <c r="C33" s="9" t="s">
        <v>14</v>
      </c>
      <c r="D33" s="9" t="s">
        <v>107</v>
      </c>
      <c r="E33" s="9"/>
      <c r="F33" s="9">
        <v>4.86</v>
      </c>
      <c r="G33" s="9"/>
      <c r="H33" s="9"/>
      <c r="I33" s="9" t="s">
        <v>107</v>
      </c>
      <c r="J33" s="9"/>
      <c r="K33" s="9">
        <v>4.86</v>
      </c>
      <c r="L33" s="9"/>
      <c r="M33" s="9"/>
      <c r="N33" s="9" t="s">
        <v>107</v>
      </c>
      <c r="O33" s="9"/>
      <c r="P33" s="9">
        <v>4.86</v>
      </c>
      <c r="Q33" s="9"/>
      <c r="R33" s="9"/>
      <c r="S33" s="9" t="s">
        <v>107</v>
      </c>
      <c r="T33" s="9"/>
      <c r="U33" s="9">
        <v>4.86</v>
      </c>
      <c r="V33" s="9"/>
      <c r="W33" s="9"/>
      <c r="X33" s="9" t="s">
        <v>107</v>
      </c>
      <c r="Y33" s="9"/>
      <c r="Z33" s="9">
        <v>4.86</v>
      </c>
      <c r="AA33" s="9"/>
      <c r="AB33" s="9"/>
    </row>
    <row r="34" spans="1:28" ht="12">
      <c r="A34" s="10"/>
      <c r="B34" s="9" t="s">
        <v>108</v>
      </c>
      <c r="C34" s="9"/>
      <c r="D34" s="9">
        <v>1</v>
      </c>
      <c r="E34" s="9"/>
      <c r="F34" s="9">
        <v>1.02</v>
      </c>
      <c r="G34" s="9"/>
      <c r="H34" s="9"/>
      <c r="I34" s="9"/>
      <c r="J34" s="9"/>
      <c r="K34" s="9">
        <v>1.02</v>
      </c>
      <c r="L34" s="9"/>
      <c r="M34" s="9"/>
      <c r="N34" s="9">
        <v>1</v>
      </c>
      <c r="O34" s="9"/>
      <c r="P34" s="9">
        <v>1.02</v>
      </c>
      <c r="Q34" s="9"/>
      <c r="R34" s="9"/>
      <c r="S34" s="9">
        <v>1</v>
      </c>
      <c r="T34" s="9"/>
      <c r="U34" s="9">
        <v>1.02</v>
      </c>
      <c r="V34" s="9"/>
      <c r="W34" s="9"/>
      <c r="X34" s="9">
        <v>1</v>
      </c>
      <c r="Y34" s="9"/>
      <c r="Z34" s="9">
        <v>1.02</v>
      </c>
      <c r="AA34" s="9"/>
      <c r="AB34" s="9"/>
    </row>
    <row r="35" spans="1:28" ht="12">
      <c r="A35" s="10"/>
      <c r="B35" s="9" t="s">
        <v>108</v>
      </c>
      <c r="C35" s="9"/>
      <c r="D35" s="9"/>
      <c r="E35" s="9"/>
      <c r="F35" s="9">
        <v>1</v>
      </c>
      <c r="G35" s="9"/>
      <c r="H35" s="9"/>
      <c r="I35" s="9"/>
      <c r="J35" s="9"/>
      <c r="K35" s="9">
        <v>1</v>
      </c>
      <c r="L35" s="9"/>
      <c r="M35" s="9"/>
      <c r="N35" s="9"/>
      <c r="O35" s="9"/>
      <c r="P35" s="9">
        <v>1</v>
      </c>
      <c r="Q35" s="9"/>
      <c r="R35" s="9"/>
      <c r="S35" s="9"/>
      <c r="T35" s="9"/>
      <c r="U35" s="9">
        <v>1</v>
      </c>
      <c r="V35" s="9"/>
      <c r="W35" s="9"/>
      <c r="X35" s="9"/>
      <c r="Y35" s="9"/>
      <c r="Z35" s="9">
        <v>1</v>
      </c>
      <c r="AA35" s="9"/>
      <c r="AB35" s="9"/>
    </row>
    <row r="36" spans="1:28" ht="12">
      <c r="A36" s="10" t="s">
        <v>87</v>
      </c>
      <c r="B36" s="9" t="s">
        <v>8</v>
      </c>
      <c r="C36" s="9" t="s">
        <v>69</v>
      </c>
      <c r="D36" s="9">
        <v>149.129</v>
      </c>
      <c r="E36" s="9"/>
      <c r="F36" s="9">
        <f>D36-D44</f>
        <v>147.9246</v>
      </c>
      <c r="G36" s="9">
        <v>77.29</v>
      </c>
      <c r="H36" s="9"/>
      <c r="I36" s="105">
        <v>157</v>
      </c>
      <c r="J36" s="9"/>
      <c r="K36" s="105">
        <v>155.51</v>
      </c>
      <c r="L36" s="105">
        <v>78.7</v>
      </c>
      <c r="M36" s="9"/>
      <c r="N36" s="9">
        <v>149.0474</v>
      </c>
      <c r="O36" s="9"/>
      <c r="P36" s="9">
        <f>N36-N44</f>
        <v>147.84040000000002</v>
      </c>
      <c r="Q36" s="9">
        <v>77.212</v>
      </c>
      <c r="R36" s="9"/>
      <c r="S36" s="105">
        <v>160.962</v>
      </c>
      <c r="T36" s="9"/>
      <c r="U36" s="105">
        <v>158.772</v>
      </c>
      <c r="V36" s="9">
        <v>78.874</v>
      </c>
      <c r="W36" s="9"/>
      <c r="X36" s="105">
        <v>160.874</v>
      </c>
      <c r="Y36" s="9"/>
      <c r="Z36" s="105">
        <v>158.684</v>
      </c>
      <c r="AA36" s="9">
        <v>78.796</v>
      </c>
      <c r="AB36" s="9"/>
    </row>
    <row r="37" spans="1:28" ht="12">
      <c r="A37" s="9">
        <v>162</v>
      </c>
      <c r="B37" s="9" t="s">
        <v>109</v>
      </c>
      <c r="C37" s="9" t="s">
        <v>69</v>
      </c>
      <c r="D37" s="9"/>
      <c r="E37" s="9"/>
      <c r="F37" s="9"/>
      <c r="G37" s="9">
        <v>0.4652</v>
      </c>
      <c r="H37" s="9"/>
      <c r="I37" s="9"/>
      <c r="J37" s="9"/>
      <c r="K37" s="9"/>
      <c r="L37" s="9">
        <v>0.4652</v>
      </c>
      <c r="M37" s="9"/>
      <c r="N37" s="9"/>
      <c r="O37" s="9"/>
      <c r="P37" s="9"/>
      <c r="Q37" s="9">
        <v>0.4652</v>
      </c>
      <c r="R37" s="9"/>
      <c r="S37" s="9"/>
      <c r="T37" s="9"/>
      <c r="U37" s="9"/>
      <c r="V37" s="9">
        <v>0.4652</v>
      </c>
      <c r="W37" s="9"/>
      <c r="X37" s="9"/>
      <c r="Y37" s="9"/>
      <c r="Z37" s="9"/>
      <c r="AA37" s="9">
        <v>0.4652</v>
      </c>
      <c r="AB37" s="9"/>
    </row>
    <row r="38" spans="1:28" ht="12">
      <c r="A38" s="10" t="s">
        <v>84</v>
      </c>
      <c r="B38" s="9" t="s">
        <v>85</v>
      </c>
      <c r="C38" s="9" t="s">
        <v>110</v>
      </c>
      <c r="D38" s="9"/>
      <c r="E38" s="9"/>
      <c r="F38" s="9"/>
      <c r="G38" s="9">
        <v>0.003</v>
      </c>
      <c r="H38" s="9"/>
      <c r="I38" s="9"/>
      <c r="J38" s="9"/>
      <c r="K38" s="9"/>
      <c r="L38" s="9">
        <v>0.003</v>
      </c>
      <c r="M38" s="9"/>
      <c r="N38" s="9"/>
      <c r="O38" s="9"/>
      <c r="P38" s="9"/>
      <c r="Q38" s="9">
        <v>0.003</v>
      </c>
      <c r="R38" s="9"/>
      <c r="S38" s="9"/>
      <c r="T38" s="9"/>
      <c r="U38" s="9"/>
      <c r="V38" s="9">
        <v>0.003</v>
      </c>
      <c r="W38" s="9"/>
      <c r="X38" s="9"/>
      <c r="Y38" s="9"/>
      <c r="Z38" s="9"/>
      <c r="AA38" s="9">
        <v>0.003</v>
      </c>
      <c r="AB38" s="9"/>
    </row>
    <row r="39" spans="1:28" ht="12">
      <c r="A39" s="10" t="s">
        <v>87</v>
      </c>
      <c r="B39" s="9" t="s">
        <v>85</v>
      </c>
      <c r="C39" s="9" t="s">
        <v>111</v>
      </c>
      <c r="D39" s="9"/>
      <c r="E39" s="9"/>
      <c r="F39" s="9"/>
      <c r="G39" s="9">
        <v>3</v>
      </c>
      <c r="H39" s="9"/>
      <c r="I39" s="9"/>
      <c r="J39" s="9"/>
      <c r="K39" s="9"/>
      <c r="L39" s="9">
        <v>3</v>
      </c>
      <c r="M39" s="9"/>
      <c r="N39" s="9"/>
      <c r="O39" s="9"/>
      <c r="P39" s="9"/>
      <c r="Q39" s="9">
        <v>3</v>
      </c>
      <c r="R39" s="9"/>
      <c r="S39" s="9"/>
      <c r="T39" s="9"/>
      <c r="U39" s="9"/>
      <c r="V39" s="9">
        <v>3</v>
      </c>
      <c r="W39" s="9"/>
      <c r="X39" s="9"/>
      <c r="Y39" s="9"/>
      <c r="Z39" s="9"/>
      <c r="AA39" s="9">
        <v>3</v>
      </c>
      <c r="AB39" s="9"/>
    </row>
    <row r="40" spans="1:28" ht="12">
      <c r="A40" s="10" t="s">
        <v>87</v>
      </c>
      <c r="B40" s="9" t="s">
        <v>112</v>
      </c>
      <c r="C40" s="9" t="s">
        <v>113</v>
      </c>
      <c r="D40" s="9"/>
      <c r="E40" s="9"/>
      <c r="F40" s="9"/>
      <c r="G40" s="9">
        <v>155.07</v>
      </c>
      <c r="H40" s="9"/>
      <c r="I40" s="9"/>
      <c r="J40" s="9"/>
      <c r="K40" s="9"/>
      <c r="L40" s="9">
        <v>155.07</v>
      </c>
      <c r="M40" s="9"/>
      <c r="N40" s="9"/>
      <c r="O40" s="9"/>
      <c r="P40" s="9"/>
      <c r="Q40" s="9">
        <v>155.07</v>
      </c>
      <c r="R40" s="9"/>
      <c r="S40" s="9"/>
      <c r="T40" s="9"/>
      <c r="U40" s="9"/>
      <c r="V40" s="9">
        <v>155.07</v>
      </c>
      <c r="W40" s="9"/>
      <c r="X40" s="9"/>
      <c r="Y40" s="9"/>
      <c r="Z40" s="9"/>
      <c r="AA40" s="9">
        <v>155.07</v>
      </c>
      <c r="AB40" s="9"/>
    </row>
    <row r="41" spans="1:28" ht="12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</row>
    <row r="42" spans="1:28" ht="12">
      <c r="A42" s="9">
        <v>2</v>
      </c>
      <c r="B42" s="9" t="s">
        <v>114</v>
      </c>
      <c r="C42" s="9" t="s">
        <v>69</v>
      </c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</row>
    <row r="43" spans="1:28" ht="12">
      <c r="A43" s="9">
        <v>3</v>
      </c>
      <c r="B43" s="9" t="s">
        <v>115</v>
      </c>
      <c r="C43" s="9" t="s">
        <v>69</v>
      </c>
      <c r="D43" s="9"/>
      <c r="E43" s="9"/>
      <c r="F43" s="9"/>
      <c r="G43" s="9">
        <v>1.7558</v>
      </c>
      <c r="H43" s="9">
        <f>G43</f>
        <v>1.7558</v>
      </c>
      <c r="I43" s="9"/>
      <c r="J43" s="9"/>
      <c r="K43" s="9"/>
      <c r="L43" s="9">
        <v>8.5348</v>
      </c>
      <c r="M43" s="9">
        <f>L43</f>
        <v>8.5348</v>
      </c>
      <c r="N43" s="9"/>
      <c r="O43" s="9"/>
      <c r="P43" s="9"/>
      <c r="Q43" s="9">
        <v>1.6778</v>
      </c>
      <c r="R43" s="9">
        <f>SUM(Q43)</f>
        <v>1.6778</v>
      </c>
      <c r="S43" s="9"/>
      <c r="T43" s="9"/>
      <c r="U43" s="9"/>
      <c r="V43" s="9">
        <v>1.8308</v>
      </c>
      <c r="W43" s="9">
        <f>SUM(V43)</f>
        <v>1.8308</v>
      </c>
      <c r="X43" s="9"/>
      <c r="Y43" s="9"/>
      <c r="Z43" s="9"/>
      <c r="AA43" s="9">
        <v>1.7528</v>
      </c>
      <c r="AB43" s="9">
        <f>SUM(AA43)</f>
        <v>1.7528</v>
      </c>
    </row>
    <row r="44" spans="1:28" ht="12">
      <c r="A44" s="9"/>
      <c r="B44" s="9" t="s">
        <v>116</v>
      </c>
      <c r="C44" s="9" t="s">
        <v>69</v>
      </c>
      <c r="D44" s="9">
        <f>D8</f>
        <v>1.2044000000000001</v>
      </c>
      <c r="E44" s="9"/>
      <c r="F44" s="9">
        <f>F8</f>
        <v>9.1164</v>
      </c>
      <c r="G44" s="9">
        <f>G43+G8</f>
        <v>2.221</v>
      </c>
      <c r="H44" s="9">
        <f>H8+H43</f>
        <v>12.5418</v>
      </c>
      <c r="I44" s="14">
        <f>I8</f>
        <v>1.3</v>
      </c>
      <c r="J44" s="9"/>
      <c r="K44" s="14">
        <f>K8</f>
        <v>8.6</v>
      </c>
      <c r="L44" s="105">
        <f>L43+L8</f>
        <v>9</v>
      </c>
      <c r="M44" s="105">
        <f>M8+M43</f>
        <v>18.9</v>
      </c>
      <c r="N44" s="9">
        <v>1.207</v>
      </c>
      <c r="O44" s="9"/>
      <c r="P44" s="105">
        <f>P8</f>
        <v>9.1102</v>
      </c>
      <c r="Q44" s="9">
        <f>Q8+Q43</f>
        <v>2.143</v>
      </c>
      <c r="R44" s="105">
        <f>SUM(N44:Q44)</f>
        <v>12.4602</v>
      </c>
      <c r="S44" s="14">
        <f>S8</f>
        <v>1.3</v>
      </c>
      <c r="T44" s="9"/>
      <c r="U44" s="14">
        <f>U8</f>
        <v>9.78</v>
      </c>
      <c r="V44" s="14">
        <f>V8+V43</f>
        <v>2.296</v>
      </c>
      <c r="W44" s="105">
        <f>SUM(S44:V44)</f>
        <v>13.376</v>
      </c>
      <c r="X44" s="14">
        <f>X8</f>
        <v>1.3</v>
      </c>
      <c r="Y44" s="9"/>
      <c r="Z44" s="14">
        <f>Z8</f>
        <v>9.77</v>
      </c>
      <c r="AA44" s="14">
        <f>AA8+AA43</f>
        <v>2.218</v>
      </c>
      <c r="AB44" s="105">
        <f>SUM(X44:AA44)</f>
        <v>13.288</v>
      </c>
    </row>
    <row r="45" spans="1:19" ht="12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</row>
    <row r="46" spans="1:19" ht="12">
      <c r="A46" s="264"/>
      <c r="B46" s="264"/>
      <c r="C46" s="264"/>
      <c r="D46" s="264"/>
      <c r="E46" s="264"/>
      <c r="F46" s="264"/>
      <c r="G46" s="264"/>
      <c r="H46" s="264"/>
      <c r="I46" s="264"/>
      <c r="J46" s="264"/>
      <c r="K46" s="264"/>
      <c r="L46" s="264"/>
      <c r="M46" s="264"/>
      <c r="N46" s="264"/>
      <c r="O46" s="264"/>
      <c r="P46" s="264"/>
      <c r="Q46" s="264"/>
      <c r="R46" s="264"/>
      <c r="S46" s="8"/>
    </row>
    <row r="47" spans="1:21" ht="12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U47" s="32"/>
    </row>
    <row r="48" spans="1:19" ht="12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</row>
    <row r="49" spans="1:19" ht="12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</row>
    <row r="50" spans="1:19" ht="12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</row>
    <row r="51" spans="1:24" ht="12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34"/>
      <c r="M51" s="34" t="s">
        <v>196</v>
      </c>
      <c r="N51" s="34"/>
      <c r="O51" s="34"/>
      <c r="P51" s="8"/>
      <c r="Q51" s="8"/>
      <c r="R51" s="8"/>
      <c r="S51" s="8"/>
      <c r="X51" t="s">
        <v>192</v>
      </c>
    </row>
    <row r="52" spans="1:19" ht="12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</row>
    <row r="53" spans="1:19" ht="12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</row>
    <row r="54" spans="1:19" ht="12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</row>
    <row r="55" spans="1:19" ht="12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</row>
    <row r="56" spans="1:19" ht="12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</row>
    <row r="57" spans="1:19" ht="12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</row>
    <row r="58" spans="1:19" ht="12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</row>
    <row r="59" spans="1:19" ht="12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</row>
    <row r="60" spans="1:19" ht="12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</row>
    <row r="61" spans="1:19" ht="12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</row>
    <row r="62" spans="1:19" ht="12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</row>
    <row r="63" spans="1:19" ht="12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</row>
    <row r="64" spans="1:19" ht="12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</row>
    <row r="65" spans="1:19" ht="12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</row>
    <row r="66" spans="1:19" ht="12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</row>
    <row r="67" spans="1:19" ht="12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</row>
    <row r="68" spans="1:19" ht="12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</row>
    <row r="69" spans="1:19" ht="12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</row>
    <row r="70" spans="1:19" ht="12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</row>
    <row r="71" spans="1:19" ht="12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</row>
    <row r="72" spans="1:19" ht="12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</row>
  </sheetData>
  <sheetProtection/>
  <mergeCells count="14">
    <mergeCell ref="A46:R46"/>
    <mergeCell ref="A4:A5"/>
    <mergeCell ref="B4:B5"/>
    <mergeCell ref="C4:C5"/>
    <mergeCell ref="D4:H4"/>
    <mergeCell ref="I4:M4"/>
    <mergeCell ref="N4:R4"/>
    <mergeCell ref="Z1:AB1"/>
    <mergeCell ref="Z2:AB2"/>
    <mergeCell ref="S4:W4"/>
    <mergeCell ref="X4:AB4"/>
    <mergeCell ref="P2:R2"/>
    <mergeCell ref="B2:N2"/>
    <mergeCell ref="B3:O3"/>
  </mergeCells>
  <printOptions/>
  <pageMargins left="0.17" right="0" top="0.1968503937007874" bottom="0.15748031496062992" header="0.5118110236220472" footer="0.5118110236220472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34"/>
  <sheetViews>
    <sheetView zoomScale="50" zoomScaleNormal="50" zoomScalePageLayoutView="0" workbookViewId="0" topLeftCell="A1">
      <selection activeCell="D35" sqref="D35"/>
    </sheetView>
  </sheetViews>
  <sheetFormatPr defaultColWidth="9.00390625" defaultRowHeight="12.75"/>
  <cols>
    <col min="1" max="1" width="5.50390625" style="0" bestFit="1" customWidth="1"/>
    <col min="2" max="2" width="39.125" style="0" bestFit="1" customWidth="1"/>
    <col min="3" max="3" width="9.50390625" style="0" customWidth="1"/>
    <col min="4" max="4" width="7.50390625" style="0" customWidth="1"/>
    <col min="5" max="5" width="7.00390625" style="0" bestFit="1" customWidth="1"/>
    <col min="6" max="6" width="8.125" style="0" bestFit="1" customWidth="1"/>
    <col min="7" max="8" width="7.50390625" style="0" customWidth="1"/>
    <col min="9" max="9" width="7.125" style="0" customWidth="1"/>
    <col min="10" max="11" width="8.125" style="0" bestFit="1" customWidth="1"/>
    <col min="12" max="12" width="6.875" style="0" customWidth="1"/>
    <col min="13" max="13" width="8.125" style="0" bestFit="1" customWidth="1"/>
    <col min="14" max="14" width="7.50390625" style="0" bestFit="1" customWidth="1"/>
    <col min="15" max="15" width="10.125" style="0" customWidth="1"/>
    <col min="16" max="16" width="7.50390625" style="0" customWidth="1"/>
    <col min="17" max="17" width="8.125" style="0" customWidth="1"/>
    <col min="18" max="18" width="9.00390625" style="0" customWidth="1"/>
    <col min="21" max="21" width="9.625" style="0" customWidth="1"/>
  </cols>
  <sheetData>
    <row r="1" spans="1:22" ht="13.5">
      <c r="A1" s="184"/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</row>
    <row r="2" spans="1:22" ht="13.5">
      <c r="A2" s="184"/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 t="s">
        <v>64</v>
      </c>
      <c r="V2" s="184"/>
    </row>
    <row r="3" spans="1:22" ht="17.25">
      <c r="A3" s="231" t="s">
        <v>63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184"/>
      <c r="Q3" s="184"/>
      <c r="R3" s="184"/>
      <c r="S3" s="184"/>
      <c r="T3" s="184"/>
      <c r="U3" s="184"/>
      <c r="V3" s="184"/>
    </row>
    <row r="4" spans="1:22" ht="13.5">
      <c r="A4" s="184"/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</row>
    <row r="5" spans="1:22" ht="14.25" thickBot="1">
      <c r="A5" s="184"/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</row>
    <row r="6" spans="1:22" s="97" customFormat="1" ht="27" customHeight="1" thickBot="1">
      <c r="A6" s="271" t="s">
        <v>143</v>
      </c>
      <c r="B6" s="273" t="s">
        <v>5</v>
      </c>
      <c r="C6" s="268" t="s">
        <v>156</v>
      </c>
      <c r="D6" s="269"/>
      <c r="E6" s="269"/>
      <c r="F6" s="270"/>
      <c r="G6" s="268" t="s">
        <v>173</v>
      </c>
      <c r="H6" s="269"/>
      <c r="I6" s="269"/>
      <c r="J6" s="270"/>
      <c r="K6" s="265" t="s">
        <v>180</v>
      </c>
      <c r="L6" s="266"/>
      <c r="M6" s="266"/>
      <c r="N6" s="267"/>
      <c r="O6" s="265" t="s">
        <v>159</v>
      </c>
      <c r="P6" s="266"/>
      <c r="Q6" s="266"/>
      <c r="R6" s="267"/>
      <c r="S6" s="265" t="s">
        <v>181</v>
      </c>
      <c r="T6" s="266"/>
      <c r="U6" s="266"/>
      <c r="V6" s="267"/>
    </row>
    <row r="7" spans="1:22" ht="14.25" thickBot="1">
      <c r="A7" s="272"/>
      <c r="B7" s="274"/>
      <c r="C7" s="208" t="s">
        <v>29</v>
      </c>
      <c r="D7" s="208" t="s">
        <v>30</v>
      </c>
      <c r="E7" s="208" t="s">
        <v>32</v>
      </c>
      <c r="F7" s="208" t="s">
        <v>33</v>
      </c>
      <c r="G7" s="208" t="s">
        <v>29</v>
      </c>
      <c r="H7" s="208" t="s">
        <v>30</v>
      </c>
      <c r="I7" s="208" t="s">
        <v>32</v>
      </c>
      <c r="J7" s="208" t="s">
        <v>33</v>
      </c>
      <c r="K7" s="208" t="s">
        <v>29</v>
      </c>
      <c r="L7" s="208" t="s">
        <v>30</v>
      </c>
      <c r="M7" s="208" t="s">
        <v>32</v>
      </c>
      <c r="N7" s="208" t="s">
        <v>33</v>
      </c>
      <c r="O7" s="208" t="s">
        <v>29</v>
      </c>
      <c r="P7" s="208" t="s">
        <v>30</v>
      </c>
      <c r="Q7" s="208" t="s">
        <v>32</v>
      </c>
      <c r="R7" s="208" t="s">
        <v>33</v>
      </c>
      <c r="S7" s="208" t="s">
        <v>29</v>
      </c>
      <c r="T7" s="208" t="s">
        <v>30</v>
      </c>
      <c r="U7" s="208" t="s">
        <v>32</v>
      </c>
      <c r="V7" s="208" t="s">
        <v>33</v>
      </c>
    </row>
    <row r="8" spans="1:22" ht="13.5">
      <c r="A8" s="190">
        <v>1</v>
      </c>
      <c r="B8" s="190">
        <v>2</v>
      </c>
      <c r="C8" s="189">
        <v>3</v>
      </c>
      <c r="D8" s="189">
        <v>4</v>
      </c>
      <c r="E8" s="189">
        <v>6</v>
      </c>
      <c r="F8" s="189">
        <v>7</v>
      </c>
      <c r="G8" s="189">
        <v>8</v>
      </c>
      <c r="H8" s="189">
        <v>9</v>
      </c>
      <c r="I8" s="189">
        <v>11</v>
      </c>
      <c r="J8" s="189">
        <v>12</v>
      </c>
      <c r="K8" s="189">
        <v>13</v>
      </c>
      <c r="L8" s="189">
        <v>14</v>
      </c>
      <c r="M8" s="189">
        <v>16</v>
      </c>
      <c r="N8" s="189">
        <v>17</v>
      </c>
      <c r="O8" s="189">
        <v>18</v>
      </c>
      <c r="P8" s="189">
        <v>19</v>
      </c>
      <c r="Q8" s="189">
        <v>21</v>
      </c>
      <c r="R8" s="189">
        <v>22</v>
      </c>
      <c r="S8" s="189">
        <v>18</v>
      </c>
      <c r="T8" s="189">
        <v>19</v>
      </c>
      <c r="U8" s="189">
        <v>21</v>
      </c>
      <c r="V8" s="189">
        <v>22</v>
      </c>
    </row>
    <row r="9" spans="1:22" ht="13.5">
      <c r="A9" s="190" t="s">
        <v>56</v>
      </c>
      <c r="B9" s="191" t="s">
        <v>58</v>
      </c>
      <c r="C9" s="191">
        <f>C24+C20</f>
        <v>19.901</v>
      </c>
      <c r="D9" s="191"/>
      <c r="E9" s="191"/>
      <c r="F9" s="191">
        <v>10.397</v>
      </c>
      <c r="G9" s="191">
        <f>G24+G20</f>
        <v>19.901</v>
      </c>
      <c r="H9" s="191"/>
      <c r="I9" s="191"/>
      <c r="J9" s="191">
        <v>10.397</v>
      </c>
      <c r="K9" s="191">
        <v>19.904</v>
      </c>
      <c r="L9" s="191"/>
      <c r="M9" s="191"/>
      <c r="N9" s="197">
        <v>10.327</v>
      </c>
      <c r="O9" s="193">
        <f>O18</f>
        <v>21.649</v>
      </c>
      <c r="P9" s="191"/>
      <c r="Q9" s="191"/>
      <c r="R9" s="197">
        <f>R24+R20</f>
        <v>10.620000000000001</v>
      </c>
      <c r="S9" s="193">
        <f>S18</f>
        <v>21.637</v>
      </c>
      <c r="T9" s="191"/>
      <c r="U9" s="191"/>
      <c r="V9" s="197">
        <f>V24+V20</f>
        <v>10.608</v>
      </c>
    </row>
    <row r="10" spans="1:22" ht="13.5">
      <c r="A10" s="190" t="s">
        <v>34</v>
      </c>
      <c r="B10" s="191" t="s">
        <v>35</v>
      </c>
      <c r="C10" s="191"/>
      <c r="D10" s="191"/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91"/>
      <c r="P10" s="191"/>
      <c r="Q10" s="191"/>
      <c r="R10" s="191"/>
      <c r="S10" s="191"/>
      <c r="T10" s="191"/>
      <c r="U10" s="191"/>
      <c r="V10" s="191"/>
    </row>
    <row r="11" spans="1:22" ht="13.5">
      <c r="A11" s="190"/>
      <c r="B11" s="191" t="s">
        <v>36</v>
      </c>
      <c r="C11" s="191"/>
      <c r="D11" s="191"/>
      <c r="E11" s="191"/>
      <c r="F11" s="191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191"/>
      <c r="U11" s="191"/>
      <c r="V11" s="191"/>
    </row>
    <row r="12" spans="1:22" ht="13.5">
      <c r="A12" s="190"/>
      <c r="B12" s="191" t="s">
        <v>30</v>
      </c>
      <c r="C12" s="191"/>
      <c r="D12" s="193">
        <v>0.161</v>
      </c>
      <c r="E12" s="191"/>
      <c r="F12" s="191"/>
      <c r="G12" s="191"/>
      <c r="H12" s="193">
        <v>0.161</v>
      </c>
      <c r="I12" s="191"/>
      <c r="J12" s="191"/>
      <c r="K12" s="191"/>
      <c r="L12" s="193">
        <v>0.161</v>
      </c>
      <c r="M12" s="191"/>
      <c r="N12" s="191"/>
      <c r="O12" s="191"/>
      <c r="P12" s="193">
        <f>P24+P20</f>
        <v>0.315</v>
      </c>
      <c r="Q12" s="191"/>
      <c r="R12" s="191"/>
      <c r="S12" s="191"/>
      <c r="T12" s="193">
        <f>T24+T20</f>
        <v>0.315</v>
      </c>
      <c r="U12" s="191"/>
      <c r="V12" s="191"/>
    </row>
    <row r="13" spans="1:22" ht="13.5">
      <c r="A13" s="190"/>
      <c r="B13" s="191" t="s">
        <v>31</v>
      </c>
      <c r="C13" s="191"/>
      <c r="D13" s="191"/>
      <c r="E13" s="191"/>
      <c r="F13" s="191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191"/>
      <c r="U13" s="191"/>
      <c r="V13" s="191"/>
    </row>
    <row r="14" spans="1:22" ht="13.5">
      <c r="A14" s="190"/>
      <c r="B14" s="191" t="s">
        <v>37</v>
      </c>
      <c r="C14" s="191"/>
      <c r="D14" s="191"/>
      <c r="E14" s="191">
        <f>C9-D12</f>
        <v>19.74</v>
      </c>
      <c r="F14" s="191"/>
      <c r="G14" s="191"/>
      <c r="H14" s="191"/>
      <c r="I14" s="191">
        <f>G9-H12</f>
        <v>19.74</v>
      </c>
      <c r="J14" s="191"/>
      <c r="K14" s="191"/>
      <c r="L14" s="191"/>
      <c r="M14" s="191">
        <f>K9-L12</f>
        <v>19.743</v>
      </c>
      <c r="N14" s="191"/>
      <c r="O14" s="191"/>
      <c r="P14" s="191"/>
      <c r="Q14" s="191">
        <f>O9-P12</f>
        <v>21.334</v>
      </c>
      <c r="R14" s="191"/>
      <c r="S14" s="191"/>
      <c r="T14" s="191"/>
      <c r="U14" s="193">
        <f>S9-T12</f>
        <v>21.322</v>
      </c>
      <c r="V14" s="191"/>
    </row>
    <row r="15" spans="1:22" ht="13.5">
      <c r="A15" s="190" t="s">
        <v>38</v>
      </c>
      <c r="B15" s="191" t="s">
        <v>39</v>
      </c>
      <c r="C15" s="191"/>
      <c r="D15" s="191"/>
      <c r="E15" s="191"/>
      <c r="F15" s="191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191"/>
      <c r="U15" s="191"/>
      <c r="V15" s="191"/>
    </row>
    <row r="16" spans="1:22" ht="13.5">
      <c r="A16" s="195" t="s">
        <v>40</v>
      </c>
      <c r="B16" s="192" t="s">
        <v>42</v>
      </c>
      <c r="C16" s="192"/>
      <c r="D16" s="192"/>
      <c r="E16" s="192"/>
      <c r="F16" s="192"/>
      <c r="G16" s="192"/>
      <c r="H16" s="192"/>
      <c r="I16" s="192"/>
      <c r="J16" s="192"/>
      <c r="K16" s="192"/>
      <c r="L16" s="192"/>
      <c r="M16" s="192"/>
      <c r="N16" s="192"/>
      <c r="O16" s="192"/>
      <c r="P16" s="192"/>
      <c r="Q16" s="192"/>
      <c r="R16" s="192"/>
      <c r="S16" s="192"/>
      <c r="T16" s="192"/>
      <c r="U16" s="192"/>
      <c r="V16" s="192"/>
    </row>
    <row r="17" spans="1:22" ht="13.5">
      <c r="A17" s="189"/>
      <c r="B17" s="188" t="s">
        <v>41</v>
      </c>
      <c r="C17" s="188"/>
      <c r="D17" s="188"/>
      <c r="E17" s="188"/>
      <c r="F17" s="188"/>
      <c r="G17" s="188"/>
      <c r="H17" s="188"/>
      <c r="I17" s="188"/>
      <c r="J17" s="188"/>
      <c r="K17" s="188"/>
      <c r="L17" s="209"/>
      <c r="M17" s="188"/>
      <c r="N17" s="188"/>
      <c r="O17" s="188"/>
      <c r="P17" s="209"/>
      <c r="Q17" s="188"/>
      <c r="R17" s="188"/>
      <c r="S17" s="188"/>
      <c r="T17" s="209"/>
      <c r="U17" s="188"/>
      <c r="V17" s="188"/>
    </row>
    <row r="18" spans="1:22" ht="13.5">
      <c r="A18" s="196" t="s">
        <v>43</v>
      </c>
      <c r="B18" s="192" t="s">
        <v>44</v>
      </c>
      <c r="C18" s="192">
        <f>C24+C20</f>
        <v>19.901</v>
      </c>
      <c r="D18" s="197">
        <v>0.161</v>
      </c>
      <c r="E18" s="197">
        <f>E20+E24</f>
        <v>9.343</v>
      </c>
      <c r="F18" s="197">
        <f>F20+F24</f>
        <v>10.397</v>
      </c>
      <c r="G18" s="192">
        <f>G24+G20</f>
        <v>19.901</v>
      </c>
      <c r="H18" s="197">
        <v>0.161</v>
      </c>
      <c r="I18" s="197">
        <f>I20+I24</f>
        <v>9.343</v>
      </c>
      <c r="J18" s="197">
        <f>J20+J24</f>
        <v>10.397</v>
      </c>
      <c r="K18" s="210">
        <f>K24+K20</f>
        <v>19.904</v>
      </c>
      <c r="L18" s="197">
        <v>0.161</v>
      </c>
      <c r="M18" s="197">
        <f>M20+M24</f>
        <v>9.415999999999999</v>
      </c>
      <c r="N18" s="197">
        <f>N24+N20</f>
        <v>10.327</v>
      </c>
      <c r="O18" s="210">
        <f>O24+O20</f>
        <v>21.649</v>
      </c>
      <c r="P18" s="197">
        <f>P24+P20</f>
        <v>0.315</v>
      </c>
      <c r="Q18" s="197">
        <f>Q20+Q24</f>
        <v>10.714</v>
      </c>
      <c r="R18" s="197">
        <f>R24+R20</f>
        <v>10.620000000000001</v>
      </c>
      <c r="S18" s="210">
        <f>S24+S20</f>
        <v>21.637</v>
      </c>
      <c r="T18" s="197">
        <f>T24+T20</f>
        <v>0.315</v>
      </c>
      <c r="U18" s="197">
        <f>U20+U24</f>
        <v>10.714</v>
      </c>
      <c r="V18" s="197">
        <f>V24+V20</f>
        <v>10.608</v>
      </c>
    </row>
    <row r="19" spans="1:22" ht="13.5">
      <c r="A19" s="189"/>
      <c r="B19" s="188" t="s">
        <v>45</v>
      </c>
      <c r="C19" s="188"/>
      <c r="D19" s="188"/>
      <c r="E19" s="188"/>
      <c r="F19" s="188"/>
      <c r="G19" s="188"/>
      <c r="H19" s="188"/>
      <c r="I19" s="188"/>
      <c r="J19" s="188"/>
      <c r="K19" s="211"/>
      <c r="L19" s="188"/>
      <c r="M19" s="188"/>
      <c r="N19" s="188"/>
      <c r="O19" s="211"/>
      <c r="P19" s="188"/>
      <c r="Q19" s="188"/>
      <c r="R19" s="188"/>
      <c r="S19" s="211"/>
      <c r="T19" s="188"/>
      <c r="U19" s="188"/>
      <c r="V19" s="188"/>
    </row>
    <row r="20" spans="1:22" ht="13.5">
      <c r="A20" s="190" t="s">
        <v>46</v>
      </c>
      <c r="B20" s="191" t="s">
        <v>59</v>
      </c>
      <c r="C20" s="191">
        <v>1.674</v>
      </c>
      <c r="D20" s="193">
        <v>0.161</v>
      </c>
      <c r="E20" s="193">
        <v>1.216</v>
      </c>
      <c r="F20" s="193">
        <v>0.297</v>
      </c>
      <c r="G20" s="191">
        <v>1.674</v>
      </c>
      <c r="H20" s="193">
        <v>0.161</v>
      </c>
      <c r="I20" s="193">
        <v>1.216</v>
      </c>
      <c r="J20" s="193">
        <v>0.297</v>
      </c>
      <c r="K20" s="193">
        <v>1.664</v>
      </c>
      <c r="L20" s="193">
        <v>0.161</v>
      </c>
      <c r="M20" s="193">
        <v>1.216</v>
      </c>
      <c r="N20" s="193">
        <v>0.287</v>
      </c>
      <c r="O20" s="193">
        <v>1.799</v>
      </c>
      <c r="P20" s="193">
        <v>0.175</v>
      </c>
      <c r="Q20" s="193">
        <v>1.314</v>
      </c>
      <c r="R20" s="193">
        <f>O20-P20-Q20</f>
        <v>0.30999999999999983</v>
      </c>
      <c r="S20" s="193">
        <v>1.787</v>
      </c>
      <c r="T20" s="193">
        <v>0.175</v>
      </c>
      <c r="U20" s="193">
        <v>1.314</v>
      </c>
      <c r="V20" s="193">
        <f>S20-T20-U20</f>
        <v>0.2979999999999998</v>
      </c>
    </row>
    <row r="21" spans="1:22" ht="13.5">
      <c r="A21" s="190"/>
      <c r="B21" s="191" t="s">
        <v>48</v>
      </c>
      <c r="C21" s="198">
        <f>C20/C18*100</f>
        <v>8.411637606150444</v>
      </c>
      <c r="D21" s="198">
        <f>D20/C18*100</f>
        <v>0.809004572634541</v>
      </c>
      <c r="E21" s="198">
        <f>E20/E14*100</f>
        <v>6.160081053698075</v>
      </c>
      <c r="F21" s="198">
        <v>1.44</v>
      </c>
      <c r="G21" s="198">
        <f>G20/G18*100</f>
        <v>8.411637606150444</v>
      </c>
      <c r="H21" s="198">
        <f>H20/G18*100</f>
        <v>0.809004572634541</v>
      </c>
      <c r="I21" s="198">
        <f>I20/I14*100</f>
        <v>6.160081053698075</v>
      </c>
      <c r="J21" s="198">
        <v>1.44</v>
      </c>
      <c r="K21" s="198">
        <f>K20/K18*100</f>
        <v>8.360128617363344</v>
      </c>
      <c r="L21" s="198">
        <f>L20/K18*100</f>
        <v>0.8088826366559486</v>
      </c>
      <c r="M21" s="198">
        <f>M20/M14*100</f>
        <v>6.159145013422479</v>
      </c>
      <c r="N21" s="198">
        <v>1.39</v>
      </c>
      <c r="O21" s="198">
        <f>O20/O18*100</f>
        <v>8.309852649083098</v>
      </c>
      <c r="P21" s="198">
        <f>P20/O18*100</f>
        <v>0.8083514250080834</v>
      </c>
      <c r="Q21" s="198">
        <f>Q20/Q14*100</f>
        <v>6.159182525546077</v>
      </c>
      <c r="R21" s="198">
        <v>1.34</v>
      </c>
      <c r="S21" s="198">
        <f>S20/S18*100</f>
        <v>8.259000785691176</v>
      </c>
      <c r="T21" s="198">
        <f>T20/S18*100</f>
        <v>0.8087997411840828</v>
      </c>
      <c r="U21" s="198">
        <f>U20/U14*100</f>
        <v>6.162648907231968</v>
      </c>
      <c r="V21" s="198">
        <f>S21-T21-U21</f>
        <v>1.2875521372751262</v>
      </c>
    </row>
    <row r="22" spans="1:22" ht="13.5">
      <c r="A22" s="195" t="s">
        <v>49</v>
      </c>
      <c r="B22" s="192" t="s">
        <v>60</v>
      </c>
      <c r="C22" s="192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  <c r="R22" s="192"/>
      <c r="S22" s="192"/>
      <c r="T22" s="192"/>
      <c r="U22" s="192"/>
      <c r="V22" s="192"/>
    </row>
    <row r="23" spans="1:22" ht="13.5">
      <c r="A23" s="189"/>
      <c r="B23" s="188" t="s">
        <v>61</v>
      </c>
      <c r="C23" s="188"/>
      <c r="D23" s="188"/>
      <c r="E23" s="188"/>
      <c r="F23" s="188"/>
      <c r="G23" s="188"/>
      <c r="H23" s="188"/>
      <c r="I23" s="188"/>
      <c r="J23" s="188"/>
      <c r="K23" s="188"/>
      <c r="L23" s="188"/>
      <c r="M23" s="188"/>
      <c r="N23" s="188"/>
      <c r="O23" s="188"/>
      <c r="P23" s="188"/>
      <c r="Q23" s="188"/>
      <c r="R23" s="188"/>
      <c r="S23" s="188"/>
      <c r="T23" s="188"/>
      <c r="U23" s="188"/>
      <c r="V23" s="188"/>
    </row>
    <row r="24" spans="1:22" ht="13.5">
      <c r="A24" s="190" t="s">
        <v>52</v>
      </c>
      <c r="B24" s="191" t="s">
        <v>62</v>
      </c>
      <c r="C24" s="191">
        <v>18.227</v>
      </c>
      <c r="D24" s="191"/>
      <c r="E24" s="191">
        <v>8.127</v>
      </c>
      <c r="F24" s="191">
        <v>10.1</v>
      </c>
      <c r="G24" s="191">
        <v>18.227</v>
      </c>
      <c r="H24" s="191"/>
      <c r="I24" s="191">
        <v>8.127</v>
      </c>
      <c r="J24" s="191">
        <v>10.1</v>
      </c>
      <c r="K24" s="191">
        <f>M24+N24</f>
        <v>18.24</v>
      </c>
      <c r="L24" s="191"/>
      <c r="M24" s="191">
        <v>8.2</v>
      </c>
      <c r="N24" s="191">
        <v>10.04</v>
      </c>
      <c r="O24" s="191">
        <f>P24+Q24+R24</f>
        <v>19.85</v>
      </c>
      <c r="P24" s="191">
        <v>0.14</v>
      </c>
      <c r="Q24" s="191">
        <v>9.4</v>
      </c>
      <c r="R24" s="191">
        <v>10.31</v>
      </c>
      <c r="S24" s="191">
        <f>T24+U24+V24</f>
        <v>19.85</v>
      </c>
      <c r="T24" s="191">
        <v>0.14</v>
      </c>
      <c r="U24" s="191">
        <v>9.4</v>
      </c>
      <c r="V24" s="191">
        <v>10.31</v>
      </c>
    </row>
    <row r="25" spans="1:22" s="23" customFormat="1" ht="13.5">
      <c r="A25" s="199"/>
      <c r="B25" s="200"/>
      <c r="C25" s="200"/>
      <c r="D25" s="200"/>
      <c r="E25" s="200"/>
      <c r="F25" s="200"/>
      <c r="G25" s="200"/>
      <c r="H25" s="200"/>
      <c r="I25" s="200"/>
      <c r="J25" s="200"/>
      <c r="K25" s="200"/>
      <c r="L25" s="200"/>
      <c r="M25" s="200"/>
      <c r="N25" s="200"/>
      <c r="O25" s="200"/>
      <c r="P25" s="200"/>
      <c r="Q25" s="200"/>
      <c r="R25" s="200"/>
      <c r="S25" s="200"/>
      <c r="T25" s="200"/>
      <c r="U25" s="200"/>
      <c r="V25" s="200"/>
    </row>
    <row r="26" spans="1:22" s="23" customFormat="1" ht="13.5">
      <c r="A26" s="199"/>
      <c r="B26" s="200"/>
      <c r="C26" s="200"/>
      <c r="D26" s="200"/>
      <c r="E26" s="200"/>
      <c r="F26" s="200"/>
      <c r="G26" s="200"/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</row>
    <row r="27" spans="1:22" s="23" customFormat="1" ht="13.5">
      <c r="A27" s="199"/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00"/>
      <c r="P27" s="200"/>
      <c r="Q27" s="200"/>
      <c r="R27" s="200"/>
      <c r="S27" s="200"/>
      <c r="T27" s="200"/>
      <c r="U27" s="200"/>
      <c r="V27" s="200"/>
    </row>
    <row r="28" spans="1:22" s="23" customFormat="1" ht="13.5">
      <c r="A28" s="199"/>
      <c r="B28" s="200"/>
      <c r="C28" s="200"/>
      <c r="D28" s="200"/>
      <c r="E28" s="200"/>
      <c r="F28" s="200"/>
      <c r="G28" s="200"/>
      <c r="H28" s="200"/>
      <c r="I28" s="200"/>
      <c r="J28" s="200"/>
      <c r="K28" s="200"/>
      <c r="L28" s="200"/>
      <c r="M28" s="200"/>
      <c r="N28" s="200"/>
      <c r="O28" s="200"/>
      <c r="P28" s="200"/>
      <c r="Q28" s="200"/>
      <c r="R28" s="200"/>
      <c r="S28" s="200"/>
      <c r="T28" s="200"/>
      <c r="U28" s="200"/>
      <c r="V28" s="200"/>
    </row>
    <row r="29" spans="1:22" s="23" customFormat="1" ht="15">
      <c r="A29" s="199"/>
      <c r="B29" s="200"/>
      <c r="C29" s="200"/>
      <c r="D29" s="200"/>
      <c r="E29" s="200"/>
      <c r="F29" s="200"/>
      <c r="G29" s="200"/>
      <c r="H29" s="200"/>
      <c r="I29" s="200"/>
      <c r="J29" s="200"/>
      <c r="K29" s="171"/>
      <c r="L29" s="171"/>
      <c r="M29" s="171" t="s">
        <v>196</v>
      </c>
      <c r="N29" s="171"/>
      <c r="O29" s="171"/>
      <c r="P29" s="171"/>
      <c r="Q29" s="171"/>
      <c r="R29" s="171"/>
      <c r="S29" s="171"/>
      <c r="T29" s="171" t="s">
        <v>190</v>
      </c>
      <c r="U29" s="171"/>
      <c r="V29" s="171"/>
    </row>
    <row r="30" spans="1:22" s="23" customFormat="1" ht="13.5">
      <c r="A30" s="199"/>
      <c r="B30" s="200"/>
      <c r="C30" s="200"/>
      <c r="D30" s="200"/>
      <c r="E30" s="200"/>
      <c r="F30" s="200"/>
      <c r="G30" s="200"/>
      <c r="H30" s="200"/>
      <c r="I30" s="200"/>
      <c r="J30" s="200"/>
      <c r="K30" s="200"/>
      <c r="L30" s="200"/>
      <c r="M30" s="200"/>
      <c r="N30" s="200"/>
      <c r="O30" s="200"/>
      <c r="P30" s="200"/>
      <c r="Q30" s="200"/>
      <c r="R30" s="200"/>
      <c r="S30" s="200"/>
      <c r="T30" s="200"/>
      <c r="U30" s="200"/>
      <c r="V30" s="200"/>
    </row>
    <row r="31" spans="1:22" ht="13.5">
      <c r="A31" s="184"/>
      <c r="B31" s="184"/>
      <c r="C31" s="184"/>
      <c r="D31" s="184"/>
      <c r="E31" s="184"/>
      <c r="F31" s="184"/>
      <c r="G31" s="184"/>
      <c r="H31" s="184"/>
      <c r="I31" s="184"/>
      <c r="J31" s="184"/>
      <c r="K31" s="184"/>
      <c r="L31" s="184"/>
      <c r="M31" s="184"/>
      <c r="N31" s="184"/>
      <c r="O31" s="184"/>
      <c r="P31" s="184"/>
      <c r="Q31" s="184"/>
      <c r="R31" s="184"/>
      <c r="S31" s="184"/>
      <c r="T31" s="184"/>
      <c r="U31" s="184"/>
      <c r="V31" s="184"/>
    </row>
    <row r="32" spans="1:22" ht="13.5">
      <c r="A32" s="184"/>
      <c r="B32" s="184"/>
      <c r="C32" s="184"/>
      <c r="D32" s="184"/>
      <c r="E32" s="184"/>
      <c r="F32" s="184"/>
      <c r="G32" s="184"/>
      <c r="H32" s="184"/>
      <c r="I32" s="184"/>
      <c r="J32" s="184"/>
      <c r="K32" s="184"/>
      <c r="L32" s="184"/>
      <c r="M32" s="184"/>
      <c r="N32" s="184"/>
      <c r="O32" s="184"/>
      <c r="P32" s="184"/>
      <c r="Q32" s="184"/>
      <c r="R32" s="184"/>
      <c r="S32" s="184"/>
      <c r="T32" s="184"/>
      <c r="U32" s="184"/>
      <c r="V32" s="184"/>
    </row>
    <row r="33" spans="1:22" ht="13.5">
      <c r="A33" s="184"/>
      <c r="B33" s="184"/>
      <c r="C33" s="184"/>
      <c r="D33" s="184"/>
      <c r="E33" s="184"/>
      <c r="F33" s="184"/>
      <c r="G33" s="184"/>
      <c r="H33" s="184"/>
      <c r="I33" s="184"/>
      <c r="J33" s="184"/>
      <c r="K33" s="184"/>
      <c r="L33" s="184"/>
      <c r="M33" s="184"/>
      <c r="N33" s="184"/>
      <c r="O33" s="184"/>
      <c r="P33" s="184"/>
      <c r="Q33" s="184"/>
      <c r="R33" s="184"/>
      <c r="S33" s="184"/>
      <c r="T33" s="184"/>
      <c r="U33" s="184"/>
      <c r="V33" s="184"/>
    </row>
    <row r="34" spans="1:22" ht="13.5">
      <c r="A34" s="184"/>
      <c r="B34" s="184"/>
      <c r="C34" s="184"/>
      <c r="D34" s="184"/>
      <c r="E34" s="184"/>
      <c r="F34" s="184"/>
      <c r="G34" s="184"/>
      <c r="H34" s="184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</row>
  </sheetData>
  <sheetProtection/>
  <mergeCells count="8">
    <mergeCell ref="S6:V6"/>
    <mergeCell ref="A3:O3"/>
    <mergeCell ref="C6:F6"/>
    <mergeCell ref="G6:J6"/>
    <mergeCell ref="K6:N6"/>
    <mergeCell ref="O6:R6"/>
    <mergeCell ref="A6:A7"/>
    <mergeCell ref="B6:B7"/>
  </mergeCells>
  <printOptions/>
  <pageMargins left="0.7874015748031497" right="0" top="0.3937007874015748" bottom="0.3937007874015748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505.ru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TanyD</dc:creator>
  <cp:keywords/>
  <dc:description/>
  <cp:lastModifiedBy>ольга николаевна стародубцева</cp:lastModifiedBy>
  <cp:lastPrinted>2013-03-11T02:14:33Z</cp:lastPrinted>
  <dcterms:created xsi:type="dcterms:W3CDTF">2010-03-05T05:00:33Z</dcterms:created>
  <dcterms:modified xsi:type="dcterms:W3CDTF">2014-01-16T01:56:42Z</dcterms:modified>
  <cp:category/>
  <cp:version/>
  <cp:contentType/>
  <cp:contentStatus/>
</cp:coreProperties>
</file>