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2920" windowHeight="9720" tabRatio="653" activeTab="0"/>
  </bookViews>
  <sheets>
    <sheet name="Заголовок" sheetId="1" r:id="rId1"/>
    <sheet name="Форма 3.1." sheetId="2" r:id="rId2"/>
    <sheet name="форма 16" sheetId="3" r:id="rId3"/>
    <sheet name="П.1.3_пр" sheetId="4" r:id="rId4"/>
    <sheet name="П.1.3" sheetId="5" r:id="rId5"/>
    <sheet name="Т.1.4. " sheetId="6" r:id="rId6"/>
    <sheet name="Т.1.4. 1" sheetId="7" r:id="rId7"/>
    <sheet name="Т.1.5. " sheetId="8" r:id="rId8"/>
    <sheet name="Т1.5.1" sheetId="9" r:id="rId9"/>
    <sheet name="Лист1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god" localSheetId="0">'Заголовок'!$F$10</definedName>
    <definedName name="god">'[1]Титульный'!$F$10</definedName>
    <definedName name="inn">'[4]Заголовок'!$F$15</definedName>
    <definedName name="kpp">'[4]Заголовок'!$F$16</definedName>
    <definedName name="MR_LIST">'[5]REESTR_MO'!$D$2:$D$37</definedName>
    <definedName name="org" localSheetId="0">'Заголовок'!$F$13</definedName>
    <definedName name="org">'[2]Титульный'!$F$13</definedName>
    <definedName name="REG">'[3]TEHSHEET'!$B$2:$B$85</definedName>
    <definedName name="region_name" localSheetId="0">'Заголовок'!$F$8</definedName>
    <definedName name="region_name">'[2]Титульный'!$F$8</definedName>
    <definedName name="version">'[5]Инструкция'!$G$3</definedName>
    <definedName name="Years">'[6]TEHSHEET'!$J$1:$J$5</definedName>
  </definedNames>
  <calcPr fullCalcOnLoad="1"/>
</workbook>
</file>

<file path=xl/sharedStrings.xml><?xml version="1.0" encoding="utf-8"?>
<sst xmlns="http://schemas.openxmlformats.org/spreadsheetml/2006/main" count="923" uniqueCount="306">
  <si>
    <t/>
  </si>
  <si>
    <t>п.п.</t>
  </si>
  <si>
    <t>Показатели</t>
  </si>
  <si>
    <t>Всего</t>
  </si>
  <si>
    <t>ВН</t>
  </si>
  <si>
    <t>СН1</t>
  </si>
  <si>
    <t>СН11</t>
  </si>
  <si>
    <t>НН</t>
  </si>
  <si>
    <t>1.</t>
  </si>
  <si>
    <t xml:space="preserve">Поступление эл.энергии в сеть , ВСЕГО </t>
  </si>
  <si>
    <t>1.1.</t>
  </si>
  <si>
    <t>из смежной сети, всего</t>
  </si>
  <si>
    <t>от других поставщиков (в т.ч. с оптового рынка)</t>
  </si>
  <si>
    <t>в том числе из сети</t>
  </si>
  <si>
    <t>от других организаций (сальдо-переток)</t>
  </si>
  <si>
    <t>СН2</t>
  </si>
  <si>
    <t>1.2.</t>
  </si>
  <si>
    <t>от электростанций ПЭ (ЭСО)</t>
  </si>
  <si>
    <t>1.3..</t>
  </si>
  <si>
    <t>в т.ч. собственным потребителям ЭСО</t>
  </si>
  <si>
    <t>1.4.</t>
  </si>
  <si>
    <t xml:space="preserve">Потери электроэнергии в сети </t>
  </si>
  <si>
    <t xml:space="preserve">то же в % </t>
  </si>
  <si>
    <t>Полезный отпуск из сети</t>
  </si>
  <si>
    <t>4.1.</t>
  </si>
  <si>
    <t>из них</t>
  </si>
  <si>
    <t>потребителям, присоединённым к центру питания на генераторном напряжении</t>
  </si>
  <si>
    <t>4.2.</t>
  </si>
  <si>
    <t>потребителям оптового рынка</t>
  </si>
  <si>
    <t>4.3.</t>
  </si>
  <si>
    <t>сальдо-переток в другие организации</t>
  </si>
  <si>
    <t xml:space="preserve">Поступление мощности в сеть , ВСЕГО </t>
  </si>
  <si>
    <t>Электрическая мощность потребителей по диапазонам напряжения      (в целом по предприятию)</t>
  </si>
  <si>
    <t>Баланс электрической энергии по сетям ВН, СН1, СН11 и НН   (в части передачи)</t>
  </si>
  <si>
    <t>Электрическая мощность потребителей по диапазонам напряжения  (в части передачи)</t>
  </si>
  <si>
    <t>Технические потери</t>
  </si>
  <si>
    <t>а</t>
  </si>
  <si>
    <t>Норматив потерь</t>
  </si>
  <si>
    <t>б</t>
  </si>
  <si>
    <t>МВА</t>
  </si>
  <si>
    <t>в</t>
  </si>
  <si>
    <t>Продолжительность периода</t>
  </si>
  <si>
    <t>час</t>
  </si>
  <si>
    <t>Расчет технологического расхода электрической энергии (потерь)</t>
  </si>
  <si>
    <t>№
п/п</t>
  </si>
  <si>
    <t>Ед. изм.</t>
  </si>
  <si>
    <t>всего</t>
  </si>
  <si>
    <t>млн. кВт·ч</t>
  </si>
  <si>
    <t>1.1</t>
  </si>
  <si>
    <t>Потери холостого хода в трансформаторах
(а * б * в)</t>
  </si>
  <si>
    <t>КВт/МВА</t>
  </si>
  <si>
    <t>Суммарная мощность трансформаторов</t>
  </si>
  <si>
    <t>1.2</t>
  </si>
  <si>
    <t>Потери в БСК и СТК    (а * б)</t>
  </si>
  <si>
    <t>тыс. кВт·ч в год/шт.</t>
  </si>
  <si>
    <t>Количество</t>
  </si>
  <si>
    <t>шт.</t>
  </si>
  <si>
    <t>1.3</t>
  </si>
  <si>
    <t>Потери
в шунтирующих реакторах (а * б)</t>
  </si>
  <si>
    <t>1.4</t>
  </si>
  <si>
    <t>Потери в синхронных компенсаторах (СК)</t>
  </si>
  <si>
    <t>1.4.1</t>
  </si>
  <si>
    <t>Потери в СК номиналь-ной мощностью</t>
  </si>
  <si>
    <t xml:space="preserve"> Мвар (а * б)</t>
  </si>
  <si>
    <t>1.4.2</t>
  </si>
  <si>
    <t>1.4.3</t>
  </si>
  <si>
    <t>…</t>
  </si>
  <si>
    <t>1.5</t>
  </si>
  <si>
    <t>Потери электрической энергии на корону, всего</t>
  </si>
  <si>
    <t>1.5.1</t>
  </si>
  <si>
    <t>Потери на корону
в линиях напряжением кВ (а * б)</t>
  </si>
  <si>
    <t>млн. кВт·ч в год/км</t>
  </si>
  <si>
    <t>Протяженность линий</t>
  </si>
  <si>
    <t>км</t>
  </si>
  <si>
    <t>1.5.2</t>
  </si>
  <si>
    <t>1.6</t>
  </si>
  <si>
    <t>Нагрузочные потери, всего</t>
  </si>
  <si>
    <t>1.6.1</t>
  </si>
  <si>
    <t>Нагрузочные потери
в сетях ВН, СН1, СН11 (а * б * в)</t>
  </si>
  <si>
    <t>%</t>
  </si>
  <si>
    <t>Поправочный коэффициент</t>
  </si>
  <si>
    <t>Отпуск в сеть ВН, СН1 и СН11</t>
  </si>
  <si>
    <t>1.6.2</t>
  </si>
  <si>
    <t>Нагрузочные потери
в сети НН (а * б)</t>
  </si>
  <si>
    <t>тыс. кВт·ч в год/км</t>
  </si>
  <si>
    <t>Протяженность линий 0,4 кВ</t>
  </si>
  <si>
    <t>2</t>
  </si>
  <si>
    <t>Расход электроэнергии на собственные нужды подстанций</t>
  </si>
  <si>
    <t>3</t>
  </si>
  <si>
    <t>Потери, обусловленные погрешностями приборов учета</t>
  </si>
  <si>
    <t>4</t>
  </si>
  <si>
    <t>Итого</t>
  </si>
  <si>
    <t>(в целом по предрпиятию)</t>
  </si>
  <si>
    <t>(в части передачи)</t>
  </si>
  <si>
    <t>2.1.</t>
  </si>
  <si>
    <t>Относимые на сторонних потребителей</t>
  </si>
  <si>
    <t>Относимые на собственное производство</t>
  </si>
  <si>
    <t>Расход электроэнергии на производственные и хозяйственные нужды (собственное потребление организаций, для которых оказание услуг по передаче не является основным видом деятельности )</t>
  </si>
  <si>
    <t>небаланс</t>
  </si>
  <si>
    <t>Потери электроэнергии в сети, относимые на сторонних потребителей</t>
  </si>
  <si>
    <t>2.2.</t>
  </si>
  <si>
    <t>Мощность на производственные и хозяйственные нужды (собственное потребление организаций, для которых оказание услуг по передаче не является основным видом деятельности )</t>
  </si>
  <si>
    <t>Полезный отпуск мощности</t>
  </si>
  <si>
    <t>Потери мощности в сети, относимые на сторонних потребителей</t>
  </si>
  <si>
    <t xml:space="preserve">Потери мощности в сети </t>
  </si>
  <si>
    <t>N - планируемый период регулирования</t>
  </si>
  <si>
    <t>N+ n - последующие годы долгосрочного периода регулирования</t>
  </si>
  <si>
    <t>0,02%Uвн</t>
  </si>
  <si>
    <t>План (2014)</t>
  </si>
  <si>
    <t>Факт (2014)</t>
  </si>
  <si>
    <t>Базовый период (2015) год</t>
  </si>
  <si>
    <t>Базовый период (2015)  1 полугодие</t>
  </si>
  <si>
    <t>Базовый период (2015)  2 полугодие</t>
  </si>
  <si>
    <t>Период регулирования (2016)</t>
  </si>
  <si>
    <t>Период  регулирования  (2016) 1 полугодие</t>
  </si>
  <si>
    <t>Период  регулирования  (2016) 2 полугодие</t>
  </si>
  <si>
    <t>План  2014</t>
  </si>
  <si>
    <t>Факт 2014</t>
  </si>
  <si>
    <t>Базовый период 2015 год</t>
  </si>
  <si>
    <t>Базовый период 2015  1 полугодие</t>
  </si>
  <si>
    <t>Базовый период 2015 2 полугодие</t>
  </si>
  <si>
    <t>Период регулирования 2016</t>
  </si>
  <si>
    <t>Период  регулирования  2016    1 полугодие</t>
  </si>
  <si>
    <t>Период  регулирования  2016  2 полугодие</t>
  </si>
  <si>
    <t>План 2014</t>
  </si>
  <si>
    <t>Базовый период 2015  2 полугодие</t>
  </si>
  <si>
    <t>Период  регулирования  2016  1 полугодие</t>
  </si>
  <si>
    <t>Период  регулирования  2016   2 полугодие</t>
  </si>
  <si>
    <t xml:space="preserve">                                               Расчет технологического расхода электрической энергии (потерь)</t>
  </si>
  <si>
    <t xml:space="preserve">                                               в электрических сетях  ФГУП "Энергетик" (региональных электрических сетях)</t>
  </si>
  <si>
    <t>Таблица № П 1.3.</t>
  </si>
  <si>
    <t>(Приказ ФСТ России от 06.08.2004 №20-э/2 )</t>
  </si>
  <si>
    <t>в электрических сетях  ФГУП "Энергетик" (региональных электрических сетях)</t>
  </si>
  <si>
    <t xml:space="preserve">Директор </t>
  </si>
  <si>
    <t>Данилов Н.В.</t>
  </si>
  <si>
    <t>Таблица № П 1.4.</t>
  </si>
  <si>
    <t xml:space="preserve">                                        Баланс электрической энергии по сетям ВН, СН1, СН11 и НН   (в целом по предприятию)</t>
  </si>
  <si>
    <t>Директолр</t>
  </si>
  <si>
    <t>Таблица № П 1.5.</t>
  </si>
  <si>
    <t>Директор</t>
  </si>
  <si>
    <t>Н.В. Данилов</t>
  </si>
  <si>
    <t>Данилов Н.В</t>
  </si>
  <si>
    <t>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</si>
  <si>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</si>
  <si>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</si>
  <si>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</si>
  <si>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</si>
  <si>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</si>
  <si>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</si>
  <si>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</si>
  <si>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</si>
  <si>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</si>
  <si>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</si>
  <si>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</si>
  <si>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</si>
  <si>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</si>
  <si>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</si>
  <si>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Предложения  ФГУП "Энергетик"  по технологическому расходу электроэнергии (мощности) - потерям в электрических сетях на 2016 год в регионе: Новосибирская область</t>
  </si>
  <si>
    <t>Форма 3.1</t>
  </si>
  <si>
    <t xml:space="preserve">№ п.п. </t>
  </si>
  <si>
    <t>Наименование</t>
  </si>
  <si>
    <t>План 2014 Год</t>
  </si>
  <si>
    <t>Факт 2014 Год</t>
  </si>
  <si>
    <t>План 2015 Год</t>
  </si>
  <si>
    <t>План 2016 Январь</t>
  </si>
  <si>
    <t>План 2016 Февраль</t>
  </si>
  <si>
    <t>План 2016 Март</t>
  </si>
  <si>
    <t>План 2016 Апрель</t>
  </si>
  <si>
    <t>План 2016 Май</t>
  </si>
  <si>
    <t>План 2016 Июнь</t>
  </si>
  <si>
    <t>План 2016 Июль</t>
  </si>
  <si>
    <t>План 2016 Август</t>
  </si>
  <si>
    <t>План 2016 Сентябрь</t>
  </si>
  <si>
    <t>План 2016 Октябрь</t>
  </si>
  <si>
    <t>План 2016 Ноябрь</t>
  </si>
  <si>
    <t>План 2016 Декабрь</t>
  </si>
  <si>
    <t>План 2016 Год</t>
  </si>
  <si>
    <t>План 2016 1 кв.</t>
  </si>
  <si>
    <t>План 2016 2 кв.</t>
  </si>
  <si>
    <t>План 2016 1 полугодие</t>
  </si>
  <si>
    <t>План 2016 3 кв.</t>
  </si>
  <si>
    <t>План 2016 4 кв.</t>
  </si>
  <si>
    <t>План 2016 2 полугодие</t>
  </si>
  <si>
    <t>Электроэнергия</t>
  </si>
  <si>
    <t>L1</t>
  </si>
  <si>
    <t>Отпуск в сеть-энергия</t>
  </si>
  <si>
    <t>Поступление в сеть</t>
  </si>
  <si>
    <t>млн.кВтч</t>
  </si>
  <si>
    <t>L2</t>
  </si>
  <si>
    <t>Потери в электрической сети -энергия</t>
  </si>
  <si>
    <t>Потери в электрической сети, в т.ч. относимые на:</t>
  </si>
  <si>
    <t>L2.1</t>
  </si>
  <si>
    <t>собственное потребление</t>
  </si>
  <si>
    <t>2.1</t>
  </si>
  <si>
    <t>L2.2</t>
  </si>
  <si>
    <t>передачу сторонним потребителям (субабонентам)</t>
  </si>
  <si>
    <t>2.2</t>
  </si>
  <si>
    <t>L3</t>
  </si>
  <si>
    <t>Относительные потери-энергия</t>
  </si>
  <si>
    <t>Относительные потери</t>
  </si>
  <si>
    <t>L4</t>
  </si>
  <si>
    <t>Полезный отпуск-энергия</t>
  </si>
  <si>
    <t>Отпуск из сети (полезный отпуск ), в т.ч. для</t>
  </si>
  <si>
    <t>L4.1</t>
  </si>
  <si>
    <t>собственного потребления</t>
  </si>
  <si>
    <t>4.1</t>
  </si>
  <si>
    <t>L4.2</t>
  </si>
  <si>
    <t>передачи сторонним потребителям (субабонентам)</t>
  </si>
  <si>
    <t>4.2</t>
  </si>
  <si>
    <t>Мощность</t>
  </si>
  <si>
    <t>L5</t>
  </si>
  <si>
    <t>5</t>
  </si>
  <si>
    <t>МВт</t>
  </si>
  <si>
    <t>L6</t>
  </si>
  <si>
    <t>6</t>
  </si>
  <si>
    <t>L6.1</t>
  </si>
  <si>
    <t>6.1</t>
  </si>
  <si>
    <t>L6.2</t>
  </si>
  <si>
    <t>6.2</t>
  </si>
  <si>
    <t>L7</t>
  </si>
  <si>
    <t>7</t>
  </si>
  <si>
    <t>L8</t>
  </si>
  <si>
    <t>8</t>
  </si>
  <si>
    <t>Отпуск из сети (полезный отпуск), в т.ч. для</t>
  </si>
  <si>
    <t>L8.1</t>
  </si>
  <si>
    <t>8.1</t>
  </si>
  <si>
    <t>L8.2</t>
  </si>
  <si>
    <t>8.2</t>
  </si>
  <si>
    <t>L9</t>
  </si>
  <si>
    <t>Заявленная мощность потребителей</t>
  </si>
  <si>
    <t>9</t>
  </si>
  <si>
    <t xml:space="preserve">Заявленная мощность </t>
  </si>
  <si>
    <t>L9.1</t>
  </si>
  <si>
    <t>9.1</t>
  </si>
  <si>
    <t>L9.2</t>
  </si>
  <si>
    <t>сторонних потребителей (субабонентов)</t>
  </si>
  <si>
    <t>9.2</t>
  </si>
  <si>
    <t>L10</t>
  </si>
  <si>
    <t>Присоединенная мощность потребителей</t>
  </si>
  <si>
    <t>10</t>
  </si>
  <si>
    <t xml:space="preserve">Присоединенная мощность </t>
  </si>
  <si>
    <t>L10.1</t>
  </si>
  <si>
    <t>10.1</t>
  </si>
  <si>
    <t>L10.2</t>
  </si>
  <si>
    <t>10.2</t>
  </si>
  <si>
    <t>форма 16</t>
  </si>
  <si>
    <t>2015 год</t>
  </si>
  <si>
    <t>2016год</t>
  </si>
  <si>
    <t>Отпуск э/энергии в сеть (млн. кВтч)</t>
  </si>
  <si>
    <t>Норматив потерь электроэнергии</t>
  </si>
  <si>
    <t>Приказ Минэнерго РФ</t>
  </si>
  <si>
    <t>Абсол. величина (млн. кВтч)</t>
  </si>
  <si>
    <t>Дата</t>
  </si>
  <si>
    <t>Номер</t>
  </si>
  <si>
    <t>Версия 2.0</t>
  </si>
  <si>
    <t>Предложения сетевой компании по технологическому расходу электроэнергии (мощности) - потерям в электрических сетях</t>
  </si>
  <si>
    <t>Регион РФ</t>
  </si>
  <si>
    <t>Новосибирская область</t>
  </si>
  <si>
    <t>Период регулирования</t>
  </si>
  <si>
    <t xml:space="preserve">Дата последнего обновления реестра организаций: </t>
  </si>
  <si>
    <t>Наименование организации</t>
  </si>
  <si>
    <t xml:space="preserve">ФГУП "Энергетик" </t>
  </si>
  <si>
    <t>ИНН</t>
  </si>
  <si>
    <t>5433103453</t>
  </si>
  <si>
    <t>КПП</t>
  </si>
  <si>
    <t>543301001</t>
  </si>
  <si>
    <t>Дата последнего обновления реестра МР/МО:</t>
  </si>
  <si>
    <t>Муниципальный район</t>
  </si>
  <si>
    <t>Новосибирский</t>
  </si>
  <si>
    <t>Муниципальное образование</t>
  </si>
  <si>
    <t>поселок Мичуринский</t>
  </si>
  <si>
    <t xml:space="preserve"> </t>
  </si>
  <si>
    <t>ОКТМО</t>
  </si>
  <si>
    <t>Адрес организации</t>
  </si>
  <si>
    <t>Юридический адрес</t>
  </si>
  <si>
    <t>Место нахождения</t>
  </si>
  <si>
    <t>630526, НСО, Новосибирский р-н, п. Мичуринский, проезд Автомобилистов, 1а</t>
  </si>
  <si>
    <t>Почтовый адрес</t>
  </si>
  <si>
    <t>Почтовый адрес:</t>
  </si>
  <si>
    <t>63051, НСО, Новосибирский р-н, р.п. Краснообск, а/я 388</t>
  </si>
  <si>
    <t>Руководитель</t>
  </si>
  <si>
    <t>Руководитель.ФИО</t>
  </si>
  <si>
    <t>Фамилия, имя, отчество:</t>
  </si>
  <si>
    <t>Данилов Николай Васильевич</t>
  </si>
  <si>
    <t>Руководитель.Телефон</t>
  </si>
  <si>
    <t>Контактный телефон:</t>
  </si>
  <si>
    <t>308-79-63</t>
  </si>
  <si>
    <t>Начальник ФЭУ-главный бухгалтер</t>
  </si>
  <si>
    <t>Гл.бухгалтер.ФИО</t>
  </si>
  <si>
    <t>Заводская Маргарита Николаевна</t>
  </si>
  <si>
    <t>Гл.бухгалтер.Телефон</t>
  </si>
  <si>
    <t>348-59-03</t>
  </si>
  <si>
    <t>Должностное лицо, ответственное за составление формы</t>
  </si>
  <si>
    <t>L11.1</t>
  </si>
  <si>
    <t>Ответственный.ФИО</t>
  </si>
  <si>
    <t>Ковалев Андрей Сергеевич</t>
  </si>
  <si>
    <t>L11.2</t>
  </si>
  <si>
    <t>Ответственный.Должность</t>
  </si>
  <si>
    <t>Должность:</t>
  </si>
  <si>
    <t>Главный инженер</t>
  </si>
  <si>
    <t>L11.3</t>
  </si>
  <si>
    <t>Ответственный.Телефон</t>
  </si>
  <si>
    <t>348-33-86</t>
  </si>
  <si>
    <t>L11.4</t>
  </si>
  <si>
    <t>Ответственный. E-Mail</t>
  </si>
  <si>
    <t>e-mail: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</si>
</sst>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00"/>
    <numFmt numFmtId="167" formatCode="0.0"/>
    <numFmt numFmtId="168" formatCode="0.0000000"/>
    <numFmt numFmtId="169" formatCode="0.000000"/>
    <numFmt numFmtId="170" formatCode="0.00000"/>
    <numFmt numFmtId="171" formatCode="#,##0.0"/>
    <numFmt numFmtId="172" formatCode="#,##0.0000"/>
    <numFmt numFmtId="173" formatCode="0.00000000"/>
  </numFmts>
  <fonts count="99">
    <font>
      <sz val="10"/>
      <name val="Arial Cyr"/>
      <family val="0"/>
    </font>
    <font>
      <sz val="10"/>
      <name val="Times New Roman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sz val="20"/>
      <name val="Times New Roman Cyr"/>
      <family val="1"/>
    </font>
    <font>
      <sz val="20"/>
      <name val="Times New Roman CYR"/>
      <family val="0"/>
    </font>
    <font>
      <sz val="20"/>
      <name val="Arial Cyr"/>
      <family val="0"/>
    </font>
    <font>
      <b/>
      <sz val="20"/>
      <name val="Times New Roman Cyr"/>
      <family val="1"/>
    </font>
    <font>
      <sz val="20"/>
      <name val="Times New Roman"/>
      <family val="1"/>
    </font>
    <font>
      <sz val="18"/>
      <name val="Times New Roman Cyr"/>
      <family val="1"/>
    </font>
    <font>
      <sz val="18"/>
      <name val="Times New Roman CYR"/>
      <family val="0"/>
    </font>
    <font>
      <b/>
      <sz val="18"/>
      <name val="Times New Roman Cyr"/>
      <family val="1"/>
    </font>
    <font>
      <sz val="18"/>
      <name val="Arial Cyr"/>
      <family val="0"/>
    </font>
    <font>
      <sz val="18"/>
      <name val="Times New Roman"/>
      <family val="1"/>
    </font>
    <font>
      <sz val="20"/>
      <name val="Arial Narrow"/>
      <family val="2"/>
    </font>
    <font>
      <sz val="14"/>
      <name val="Times New Roman Cyr"/>
      <family val="1"/>
    </font>
    <font>
      <sz val="14"/>
      <name val="Times New Roman CYR"/>
      <family val="0"/>
    </font>
    <font>
      <sz val="14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22"/>
      <name val="Times New Roman"/>
      <family val="1"/>
    </font>
    <font>
      <sz val="26"/>
      <name val="Times New Roman Cyr"/>
      <family val="1"/>
    </font>
    <font>
      <b/>
      <sz val="26"/>
      <name val="Times New Roman Cyr"/>
      <family val="1"/>
    </font>
    <font>
      <b/>
      <sz val="20"/>
      <name val="Times New Roman CYR"/>
      <family val="0"/>
    </font>
    <font>
      <sz val="12"/>
      <color indexed="9"/>
      <name val="Arial Cyr"/>
      <family val="0"/>
    </font>
    <font>
      <sz val="12"/>
      <color indexed="9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2"/>
      <color indexed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22"/>
      <name val="Tahoma"/>
      <family val="2"/>
    </font>
    <font>
      <b/>
      <sz val="18"/>
      <name val="Tahoma"/>
      <family val="2"/>
    </font>
    <font>
      <b/>
      <sz val="12"/>
      <color indexed="10"/>
      <name val="Tahoma"/>
      <family val="2"/>
    </font>
    <font>
      <sz val="12"/>
      <name val="Arial Cyr"/>
      <family val="0"/>
    </font>
    <font>
      <b/>
      <sz val="12"/>
      <name val="Arial Cyr"/>
      <family val="0"/>
    </font>
    <font>
      <sz val="16"/>
      <name val="Tahoma"/>
      <family val="2"/>
    </font>
    <font>
      <sz val="20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b/>
      <sz val="9"/>
      <color indexed="55"/>
      <name val="Tahoma"/>
      <family val="2"/>
    </font>
    <font>
      <b/>
      <sz val="14"/>
      <name val="Franklin Gothic Medium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>
        <color indexed="63"/>
      </top>
      <bottom/>
    </border>
    <border>
      <left style="thin">
        <color indexed="63"/>
      </left>
      <right style="thin"/>
      <top/>
      <bottom style="medium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/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dashed"/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27" borderId="2" applyNumberFormat="0" applyAlignment="0" applyProtection="0"/>
    <xf numFmtId="0" fontId="8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Border="0">
      <alignment horizontal="center" vertical="center" wrapText="1"/>
      <protection/>
    </xf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28" borderId="7" applyNumberFormat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49" fontId="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7" fillId="32" borderId="0" applyNumberFormat="0" applyBorder="0" applyAlignment="0" applyProtection="0"/>
  </cellStyleXfs>
  <cellXfs count="699">
    <xf numFmtId="0" fontId="0" fillId="0" borderId="0" xfId="0" applyAlignment="1">
      <alignment/>
    </xf>
    <xf numFmtId="0" fontId="1" fillId="0" borderId="0" xfId="60" applyFill="1">
      <alignment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2" fillId="0" borderId="0" xfId="59" applyNumberFormat="1" applyFont="1" applyFill="1" applyBorder="1" applyAlignment="1" applyProtection="1">
      <alignment vertical="top" wrapText="1"/>
      <protection/>
    </xf>
    <xf numFmtId="0" fontId="3" fillId="0" borderId="0" xfId="59" applyNumberFormat="1" applyFont="1" applyFill="1" applyBorder="1" applyAlignment="1" applyProtection="1">
      <alignment horizontal="right" vertical="top"/>
      <protection/>
    </xf>
    <xf numFmtId="3" fontId="1" fillId="0" borderId="0" xfId="60" applyNumberFormat="1" applyFill="1" applyBorder="1">
      <alignment/>
      <protection/>
    </xf>
    <xf numFmtId="0" fontId="1" fillId="0" borderId="0" xfId="60" applyFill="1" applyBorder="1">
      <alignment/>
      <protection/>
    </xf>
    <xf numFmtId="0" fontId="0" fillId="0" borderId="0" xfId="0" applyFill="1" applyAlignment="1">
      <alignment/>
    </xf>
    <xf numFmtId="0" fontId="1" fillId="0" borderId="0" xfId="60" applyFill="1" applyAlignment="1">
      <alignment wrapText="1"/>
      <protection/>
    </xf>
    <xf numFmtId="0" fontId="4" fillId="0" borderId="0" xfId="60" applyFont="1" applyFill="1">
      <alignment/>
      <protection/>
    </xf>
    <xf numFmtId="3" fontId="1" fillId="0" borderId="0" xfId="60" applyNumberFormat="1" applyFill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10" fillId="0" borderId="0" xfId="59" applyNumberFormat="1" applyFont="1" applyFill="1" applyBorder="1" applyAlignment="1" applyProtection="1">
      <alignment vertical="top"/>
      <protection/>
    </xf>
    <xf numFmtId="0" fontId="10" fillId="0" borderId="0" xfId="59" applyNumberFormat="1" applyFont="1" applyFill="1" applyBorder="1" applyAlignment="1" applyProtection="1">
      <alignment vertical="top" wrapText="1"/>
      <protection/>
    </xf>
    <xf numFmtId="0" fontId="11" fillId="0" borderId="0" xfId="60" applyFont="1" applyFill="1">
      <alignment/>
      <protection/>
    </xf>
    <xf numFmtId="3" fontId="11" fillId="0" borderId="0" xfId="60" applyNumberFormat="1" applyFont="1" applyFill="1" applyBorder="1">
      <alignment/>
      <protection/>
    </xf>
    <xf numFmtId="0" fontId="11" fillId="0" borderId="0" xfId="60" applyFont="1" applyFill="1" applyBorder="1">
      <alignment/>
      <protection/>
    </xf>
    <xf numFmtId="0" fontId="10" fillId="0" borderId="0" xfId="59" applyNumberFormat="1" applyFont="1" applyFill="1" applyBorder="1" applyAlignment="1" applyProtection="1">
      <alignment horizontal="right" vertical="top"/>
      <protection/>
    </xf>
    <xf numFmtId="0" fontId="12" fillId="0" borderId="0" xfId="0" applyFont="1" applyFill="1" applyAlignment="1">
      <alignment/>
    </xf>
    <xf numFmtId="0" fontId="11" fillId="0" borderId="0" xfId="60" applyFont="1" applyFill="1" applyAlignment="1">
      <alignment wrapText="1"/>
      <protection/>
    </xf>
    <xf numFmtId="0" fontId="13" fillId="0" borderId="0" xfId="59" applyNumberFormat="1" applyFont="1" applyFill="1" applyBorder="1" applyAlignment="1" applyProtection="1">
      <alignment horizontal="center" vertical="top"/>
      <protection/>
    </xf>
    <xf numFmtId="3" fontId="11" fillId="0" borderId="0" xfId="60" applyNumberFormat="1" applyFont="1" applyFill="1">
      <alignment/>
      <protection/>
    </xf>
    <xf numFmtId="0" fontId="10" fillId="0" borderId="10" xfId="60" applyNumberFormat="1" applyFont="1" applyFill="1" applyBorder="1" applyAlignment="1" applyProtection="1">
      <alignment horizontal="center" vertical="center" wrapText="1"/>
      <protection/>
    </xf>
    <xf numFmtId="3" fontId="10" fillId="0" borderId="11" xfId="60" applyNumberFormat="1" applyFont="1" applyFill="1" applyBorder="1" applyAlignment="1" applyProtection="1">
      <alignment horizontal="center" vertical="center" wrapText="1"/>
      <protection/>
    </xf>
    <xf numFmtId="0" fontId="10" fillId="0" borderId="11" xfId="60" applyNumberFormat="1" applyFont="1" applyFill="1" applyBorder="1" applyAlignment="1" applyProtection="1">
      <alignment horizontal="center" vertical="center" wrapText="1"/>
      <protection/>
    </xf>
    <xf numFmtId="3" fontId="10" fillId="0" borderId="12" xfId="60" applyNumberFormat="1" applyFont="1" applyFill="1" applyBorder="1" applyAlignment="1" applyProtection="1">
      <alignment horizontal="center" vertical="center" wrapText="1"/>
      <protection/>
    </xf>
    <xf numFmtId="0" fontId="10" fillId="0" borderId="10" xfId="60" applyNumberFormat="1" applyFont="1" applyFill="1" applyBorder="1" applyAlignment="1" applyProtection="1">
      <alignment horizontal="center" vertical="center"/>
      <protection/>
    </xf>
    <xf numFmtId="0" fontId="10" fillId="0" borderId="12" xfId="60" applyNumberFormat="1" applyFont="1" applyFill="1" applyBorder="1" applyAlignment="1" applyProtection="1">
      <alignment horizontal="center" vertical="center"/>
      <protection/>
    </xf>
    <xf numFmtId="0" fontId="10" fillId="0" borderId="11" xfId="60" applyNumberFormat="1" applyFont="1" applyFill="1" applyBorder="1" applyAlignment="1" applyProtection="1">
      <alignment horizontal="center" vertical="center"/>
      <protection/>
    </xf>
    <xf numFmtId="0" fontId="10" fillId="0" borderId="10" xfId="60" applyFont="1" applyFill="1" applyBorder="1" applyAlignment="1">
      <alignment horizontal="center" vertical="center" wrapText="1"/>
      <protection/>
    </xf>
    <xf numFmtId="0" fontId="10" fillId="0" borderId="12" xfId="60" applyFont="1" applyFill="1" applyBorder="1" applyAlignment="1">
      <alignment vertical="center" wrapText="1"/>
      <protection/>
    </xf>
    <xf numFmtId="2" fontId="14" fillId="0" borderId="10" xfId="0" applyNumberFormat="1" applyFont="1" applyBorder="1" applyAlignment="1">
      <alignment horizontal="center" vertical="top"/>
    </xf>
    <xf numFmtId="2" fontId="14" fillId="0" borderId="11" xfId="0" applyNumberFormat="1" applyFont="1" applyBorder="1" applyAlignment="1">
      <alignment horizontal="center"/>
    </xf>
    <xf numFmtId="2" fontId="14" fillId="0" borderId="11" xfId="0" applyNumberFormat="1" applyFont="1" applyBorder="1" applyAlignment="1">
      <alignment horizontal="center" vertical="top"/>
    </xf>
    <xf numFmtId="2" fontId="14" fillId="0" borderId="12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2" fontId="14" fillId="33" borderId="11" xfId="0" applyNumberFormat="1" applyFont="1" applyFill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2" fontId="14" fillId="33" borderId="10" xfId="0" applyNumberFormat="1" applyFont="1" applyFill="1" applyBorder="1" applyAlignment="1">
      <alignment horizontal="center" vertical="top"/>
    </xf>
    <xf numFmtId="2" fontId="14" fillId="33" borderId="11" xfId="0" applyNumberFormat="1" applyFont="1" applyFill="1" applyBorder="1" applyAlignment="1">
      <alignment horizontal="center"/>
    </xf>
    <xf numFmtId="2" fontId="14" fillId="33" borderId="12" xfId="0" applyNumberFormat="1" applyFont="1" applyFill="1" applyBorder="1" applyAlignment="1">
      <alignment horizontal="center"/>
    </xf>
    <xf numFmtId="2" fontId="14" fillId="33" borderId="12" xfId="0" applyNumberFormat="1" applyFont="1" applyFill="1" applyBorder="1" applyAlignment="1">
      <alignment horizontal="center" vertical="top"/>
    </xf>
    <xf numFmtId="2" fontId="14" fillId="0" borderId="12" xfId="0" applyNumberFormat="1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2" fontId="14" fillId="0" borderId="10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0" fillId="0" borderId="13" xfId="60" applyFont="1" applyFill="1" applyBorder="1" applyAlignment="1">
      <alignment horizontal="center" vertical="center" wrapText="1"/>
      <protection/>
    </xf>
    <xf numFmtId="0" fontId="10" fillId="0" borderId="14" xfId="60" applyFont="1" applyFill="1" applyBorder="1" applyAlignment="1">
      <alignment vertical="center" wrapText="1"/>
      <protection/>
    </xf>
    <xf numFmtId="0" fontId="14" fillId="0" borderId="13" xfId="0" applyFont="1" applyBorder="1" applyAlignment="1">
      <alignment horizontal="center" vertical="top"/>
    </xf>
    <xf numFmtId="0" fontId="14" fillId="0" borderId="15" xfId="0" applyFont="1" applyBorder="1" applyAlignment="1">
      <alignment horizontal="center" vertical="top"/>
    </xf>
    <xf numFmtId="0" fontId="14" fillId="0" borderId="1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0" xfId="0" applyFont="1" applyAlignment="1">
      <alignment/>
    </xf>
    <xf numFmtId="172" fontId="11" fillId="0" borderId="0" xfId="60" applyNumberFormat="1" applyFont="1" applyFill="1">
      <alignment/>
      <protection/>
    </xf>
    <xf numFmtId="2" fontId="6" fillId="0" borderId="0" xfId="0" applyNumberFormat="1" applyFont="1" applyAlignment="1">
      <alignment/>
    </xf>
    <xf numFmtId="0" fontId="15" fillId="0" borderId="0" xfId="59" applyNumberFormat="1" applyFont="1" applyFill="1" applyBorder="1" applyAlignment="1" applyProtection="1">
      <alignment vertical="top"/>
      <protection/>
    </xf>
    <xf numFmtId="0" fontId="16" fillId="0" borderId="0" xfId="60" applyFont="1" applyFill="1" applyAlignment="1">
      <alignment wrapText="1"/>
      <protection/>
    </xf>
    <xf numFmtId="0" fontId="17" fillId="0" borderId="0" xfId="59" applyNumberFormat="1" applyFont="1" applyFill="1" applyBorder="1" applyAlignment="1" applyProtection="1">
      <alignment horizontal="left" vertical="top"/>
      <protection/>
    </xf>
    <xf numFmtId="0" fontId="17" fillId="0" borderId="0" xfId="59" applyNumberFormat="1" applyFont="1" applyFill="1" applyBorder="1" applyAlignment="1" applyProtection="1">
      <alignment horizontal="center" vertical="top"/>
      <protection/>
    </xf>
    <xf numFmtId="0" fontId="16" fillId="0" borderId="0" xfId="60" applyFont="1" applyFill="1">
      <alignment/>
      <protection/>
    </xf>
    <xf numFmtId="3" fontId="16" fillId="0" borderId="0" xfId="60" applyNumberFormat="1" applyFont="1" applyFill="1" applyBorder="1">
      <alignment/>
      <protection/>
    </xf>
    <xf numFmtId="0" fontId="16" fillId="0" borderId="0" xfId="60" applyFont="1" applyFill="1" applyBorder="1">
      <alignment/>
      <protection/>
    </xf>
    <xf numFmtId="0" fontId="18" fillId="0" borderId="0" xfId="0" applyFont="1" applyFill="1" applyAlignment="1">
      <alignment/>
    </xf>
    <xf numFmtId="3" fontId="16" fillId="0" borderId="0" xfId="60" applyNumberFormat="1" applyFont="1" applyFill="1">
      <alignment/>
      <protection/>
    </xf>
    <xf numFmtId="0" fontId="15" fillId="0" borderId="10" xfId="60" applyNumberFormat="1" applyFont="1" applyFill="1" applyBorder="1" applyAlignment="1" applyProtection="1">
      <alignment horizontal="center" vertical="center" wrapText="1"/>
      <protection/>
    </xf>
    <xf numFmtId="3" fontId="15" fillId="0" borderId="11" xfId="60" applyNumberFormat="1" applyFont="1" applyFill="1" applyBorder="1" applyAlignment="1" applyProtection="1">
      <alignment horizontal="center" vertical="center" wrapText="1"/>
      <protection/>
    </xf>
    <xf numFmtId="0" fontId="15" fillId="0" borderId="11" xfId="60" applyNumberFormat="1" applyFont="1" applyFill="1" applyBorder="1" applyAlignment="1" applyProtection="1">
      <alignment horizontal="center" vertical="center" wrapText="1"/>
      <protection/>
    </xf>
    <xf numFmtId="3" fontId="15" fillId="0" borderId="12" xfId="60" applyNumberFormat="1" applyFont="1" applyFill="1" applyBorder="1" applyAlignment="1" applyProtection="1">
      <alignment horizontal="center" vertical="center" wrapText="1"/>
      <protection/>
    </xf>
    <xf numFmtId="0" fontId="15" fillId="0" borderId="16" xfId="60" applyNumberFormat="1" applyFont="1" applyFill="1" applyBorder="1" applyAlignment="1" applyProtection="1">
      <alignment horizontal="center" vertical="center" wrapText="1"/>
      <protection/>
    </xf>
    <xf numFmtId="0" fontId="15" fillId="0" borderId="10" xfId="60" applyNumberFormat="1" applyFont="1" applyFill="1" applyBorder="1" applyAlignment="1" applyProtection="1">
      <alignment horizontal="center" vertical="center"/>
      <protection/>
    </xf>
    <xf numFmtId="0" fontId="15" fillId="0" borderId="12" xfId="60" applyNumberFormat="1" applyFont="1" applyFill="1" applyBorder="1" applyAlignment="1" applyProtection="1">
      <alignment horizontal="center" vertical="center"/>
      <protection/>
    </xf>
    <xf numFmtId="0" fontId="15" fillId="0" borderId="11" xfId="60" applyNumberFormat="1" applyFont="1" applyFill="1" applyBorder="1" applyAlignment="1" applyProtection="1">
      <alignment horizontal="center" vertical="center"/>
      <protection/>
    </xf>
    <xf numFmtId="0" fontId="15" fillId="0" borderId="16" xfId="60" applyNumberFormat="1" applyFont="1" applyFill="1" applyBorder="1" applyAlignment="1" applyProtection="1">
      <alignment horizontal="center" vertical="center"/>
      <protection/>
    </xf>
    <xf numFmtId="0" fontId="15" fillId="0" borderId="10" xfId="60" applyFont="1" applyFill="1" applyBorder="1" applyAlignment="1">
      <alignment horizontal="center" vertical="center" wrapText="1"/>
      <protection/>
    </xf>
    <xf numFmtId="0" fontId="15" fillId="0" borderId="12" xfId="60" applyFont="1" applyFill="1" applyBorder="1" applyAlignment="1">
      <alignment vertical="center" wrapText="1"/>
      <protection/>
    </xf>
    <xf numFmtId="2" fontId="19" fillId="0" borderId="10" xfId="0" applyNumberFormat="1" applyFont="1" applyBorder="1" applyAlignment="1">
      <alignment horizontal="center" vertical="top"/>
    </xf>
    <xf numFmtId="2" fontId="19" fillId="0" borderId="11" xfId="0" applyNumberFormat="1" applyFont="1" applyBorder="1" applyAlignment="1">
      <alignment horizontal="center"/>
    </xf>
    <xf numFmtId="2" fontId="19" fillId="0" borderId="11" xfId="0" applyNumberFormat="1" applyFont="1" applyBorder="1" applyAlignment="1">
      <alignment horizontal="center" vertical="top"/>
    </xf>
    <xf numFmtId="2" fontId="19" fillId="0" borderId="12" xfId="0" applyNumberFormat="1" applyFont="1" applyBorder="1" applyAlignment="1">
      <alignment horizontal="center"/>
    </xf>
    <xf numFmtId="2" fontId="19" fillId="33" borderId="11" xfId="0" applyNumberFormat="1" applyFont="1" applyFill="1" applyBorder="1" applyAlignment="1">
      <alignment horizontal="center" vertical="top"/>
    </xf>
    <xf numFmtId="2" fontId="19" fillId="33" borderId="10" xfId="0" applyNumberFormat="1" applyFont="1" applyFill="1" applyBorder="1" applyAlignment="1">
      <alignment horizontal="center" vertical="top"/>
    </xf>
    <xf numFmtId="2" fontId="19" fillId="33" borderId="11" xfId="0" applyNumberFormat="1" applyFont="1" applyFill="1" applyBorder="1" applyAlignment="1">
      <alignment horizontal="center"/>
    </xf>
    <xf numFmtId="2" fontId="19" fillId="33" borderId="12" xfId="0" applyNumberFormat="1" applyFont="1" applyFill="1" applyBorder="1" applyAlignment="1">
      <alignment horizontal="center"/>
    </xf>
    <xf numFmtId="2" fontId="19" fillId="33" borderId="12" xfId="0" applyNumberFormat="1" applyFont="1" applyFill="1" applyBorder="1" applyAlignment="1">
      <alignment horizontal="center" vertical="top"/>
    </xf>
    <xf numFmtId="2" fontId="19" fillId="0" borderId="12" xfId="0" applyNumberFormat="1" applyFont="1" applyBorder="1" applyAlignment="1">
      <alignment horizontal="center" vertical="top"/>
    </xf>
    <xf numFmtId="2" fontId="19" fillId="0" borderId="10" xfId="0" applyNumberFormat="1" applyFont="1" applyBorder="1" applyAlignment="1">
      <alignment horizontal="center"/>
    </xf>
    <xf numFmtId="0" fontId="15" fillId="0" borderId="13" xfId="60" applyFont="1" applyFill="1" applyBorder="1" applyAlignment="1">
      <alignment horizontal="center" vertical="center" wrapText="1"/>
      <protection/>
    </xf>
    <xf numFmtId="0" fontId="15" fillId="0" borderId="14" xfId="60" applyFont="1" applyFill="1" applyBorder="1" applyAlignment="1">
      <alignment vertical="center" wrapText="1"/>
      <protection/>
    </xf>
    <xf numFmtId="2" fontId="19" fillId="0" borderId="13" xfId="0" applyNumberFormat="1" applyFont="1" applyBorder="1" applyAlignment="1">
      <alignment horizontal="center" vertical="top"/>
    </xf>
    <xf numFmtId="2" fontId="19" fillId="0" borderId="15" xfId="0" applyNumberFormat="1" applyFont="1" applyBorder="1" applyAlignment="1">
      <alignment horizontal="center" vertical="top"/>
    </xf>
    <xf numFmtId="2" fontId="19" fillId="0" borderId="15" xfId="0" applyNumberFormat="1" applyFont="1" applyBorder="1" applyAlignment="1">
      <alignment horizontal="center"/>
    </xf>
    <xf numFmtId="0" fontId="15" fillId="0" borderId="0" xfId="59" applyNumberFormat="1" applyFont="1" applyFill="1" applyBorder="1" applyAlignment="1" applyProtection="1">
      <alignment horizontal="right" vertical="top"/>
      <protection/>
    </xf>
    <xf numFmtId="0" fontId="15" fillId="0" borderId="0" xfId="59" applyNumberFormat="1" applyFont="1" applyFill="1" applyBorder="1" applyAlignment="1" applyProtection="1">
      <alignment vertical="top" wrapText="1"/>
      <protection/>
    </xf>
    <xf numFmtId="0" fontId="15" fillId="0" borderId="0" xfId="60" applyNumberFormat="1" applyFont="1" applyFill="1" applyBorder="1" applyAlignment="1" applyProtection="1">
      <alignment vertical="top"/>
      <protection/>
    </xf>
    <xf numFmtId="0" fontId="15" fillId="0" borderId="0" xfId="60" applyNumberFormat="1" applyFont="1" applyFill="1" applyBorder="1" applyAlignment="1" applyProtection="1">
      <alignment vertical="top" wrapText="1"/>
      <protection/>
    </xf>
    <xf numFmtId="0" fontId="15" fillId="0" borderId="11" xfId="60" applyFont="1" applyFill="1" applyBorder="1" applyAlignment="1">
      <alignment horizontal="center" vertical="center" wrapText="1"/>
      <protection/>
    </xf>
    <xf numFmtId="0" fontId="15" fillId="0" borderId="11" xfId="60" applyFont="1" applyFill="1" applyBorder="1" applyAlignment="1">
      <alignment vertical="center" wrapText="1"/>
      <protection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vertical="top"/>
    </xf>
    <xf numFmtId="0" fontId="19" fillId="0" borderId="12" xfId="0" applyFont="1" applyBorder="1" applyAlignment="1">
      <alignment horizontal="center"/>
    </xf>
    <xf numFmtId="0" fontId="19" fillId="33" borderId="11" xfId="0" applyFont="1" applyFill="1" applyBorder="1" applyAlignment="1">
      <alignment horizontal="center" vertical="top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 vertical="top"/>
    </xf>
    <xf numFmtId="0" fontId="19" fillId="0" borderId="12" xfId="0" applyFont="1" applyBorder="1" applyAlignment="1">
      <alignment horizontal="center" vertical="top"/>
    </xf>
    <xf numFmtId="2" fontId="16" fillId="0" borderId="0" xfId="60" applyNumberFormat="1" applyFont="1" applyFill="1" applyAlignment="1">
      <alignment wrapText="1"/>
      <protection/>
    </xf>
    <xf numFmtId="2" fontId="1" fillId="0" borderId="0" xfId="60" applyNumberFormat="1" applyFill="1" applyAlignment="1">
      <alignment wrapText="1"/>
      <protection/>
    </xf>
    <xf numFmtId="0" fontId="7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0" xfId="0" applyNumberFormat="1" applyFont="1" applyAlignment="1">
      <alignment/>
    </xf>
    <xf numFmtId="1" fontId="14" fillId="0" borderId="11" xfId="0" applyNumberFormat="1" applyFont="1" applyBorder="1" applyAlignment="1">
      <alignment horizontal="center"/>
    </xf>
    <xf numFmtId="1" fontId="14" fillId="0" borderId="11" xfId="0" applyNumberFormat="1" applyFont="1" applyBorder="1" applyAlignment="1">
      <alignment horizontal="center" vertical="top"/>
    </xf>
    <xf numFmtId="1" fontId="14" fillId="33" borderId="11" xfId="0" applyNumberFormat="1" applyFont="1" applyFill="1" applyBorder="1" applyAlignment="1">
      <alignment horizontal="center"/>
    </xf>
    <xf numFmtId="1" fontId="14" fillId="33" borderId="11" xfId="0" applyNumberFormat="1" applyFont="1" applyFill="1" applyBorder="1" applyAlignment="1">
      <alignment horizontal="center" vertical="top"/>
    </xf>
    <xf numFmtId="167" fontId="19" fillId="0" borderId="11" xfId="0" applyNumberFormat="1" applyFont="1" applyBorder="1" applyAlignment="1">
      <alignment horizontal="center"/>
    </xf>
    <xf numFmtId="1" fontId="19" fillId="0" borderId="11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vertical="top"/>
    </xf>
    <xf numFmtId="0" fontId="20" fillId="0" borderId="11" xfId="60" applyNumberFormat="1" applyFont="1" applyFill="1" applyBorder="1" applyAlignment="1" applyProtection="1">
      <alignment horizontal="center" vertical="center" wrapText="1"/>
      <protection/>
    </xf>
    <xf numFmtId="3" fontId="20" fillId="0" borderId="11" xfId="60" applyNumberFormat="1" applyFont="1" applyFill="1" applyBorder="1" applyAlignment="1" applyProtection="1">
      <alignment horizontal="center" vertical="center" wrapText="1"/>
      <protection/>
    </xf>
    <xf numFmtId="0" fontId="20" fillId="0" borderId="11" xfId="60" applyNumberFormat="1" applyFont="1" applyFill="1" applyBorder="1" applyAlignment="1" applyProtection="1">
      <alignment horizontal="center" vertical="center"/>
      <protection/>
    </xf>
    <xf numFmtId="2" fontId="20" fillId="0" borderId="11" xfId="0" applyNumberFormat="1" applyFont="1" applyBorder="1" applyAlignment="1">
      <alignment horizontal="center" vertical="top"/>
    </xf>
    <xf numFmtId="2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1" fontId="20" fillId="0" borderId="11" xfId="0" applyNumberFormat="1" applyFont="1" applyBorder="1" applyAlignment="1">
      <alignment horizontal="center"/>
    </xf>
    <xf numFmtId="2" fontId="20" fillId="33" borderId="11" xfId="0" applyNumberFormat="1" applyFont="1" applyFill="1" applyBorder="1" applyAlignment="1">
      <alignment horizontal="center" vertical="top"/>
    </xf>
    <xf numFmtId="0" fontId="20" fillId="0" borderId="11" xfId="0" applyFont="1" applyBorder="1" applyAlignment="1">
      <alignment horizontal="center" vertical="top"/>
    </xf>
    <xf numFmtId="1" fontId="20" fillId="0" borderId="11" xfId="0" applyNumberFormat="1" applyFont="1" applyBorder="1" applyAlignment="1">
      <alignment horizontal="center" vertical="top"/>
    </xf>
    <xf numFmtId="2" fontId="20" fillId="33" borderId="11" xfId="0" applyNumberFormat="1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1" fontId="20" fillId="33" borderId="11" xfId="0" applyNumberFormat="1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 vertical="top"/>
    </xf>
    <xf numFmtId="1" fontId="20" fillId="33" borderId="11" xfId="0" applyNumberFormat="1" applyFont="1" applyFill="1" applyBorder="1" applyAlignment="1">
      <alignment horizontal="center" vertical="top"/>
    </xf>
    <xf numFmtId="0" fontId="20" fillId="0" borderId="15" xfId="0" applyFont="1" applyBorder="1" applyAlignment="1">
      <alignment horizontal="center" vertical="top"/>
    </xf>
    <xf numFmtId="0" fontId="20" fillId="0" borderId="15" xfId="0" applyFont="1" applyBorder="1" applyAlignment="1">
      <alignment horizontal="center"/>
    </xf>
    <xf numFmtId="0" fontId="21" fillId="0" borderId="0" xfId="59" applyNumberFormat="1" applyFont="1" applyFill="1" applyBorder="1" applyAlignment="1" applyProtection="1">
      <alignment vertical="top"/>
      <protection/>
    </xf>
    <xf numFmtId="0" fontId="21" fillId="0" borderId="0" xfId="59" applyNumberFormat="1" applyFont="1" applyFill="1" applyBorder="1" applyAlignment="1" applyProtection="1">
      <alignment vertical="top" wrapText="1"/>
      <protection/>
    </xf>
    <xf numFmtId="0" fontId="22" fillId="0" borderId="0" xfId="60" applyFont="1" applyFill="1">
      <alignment/>
      <protection/>
    </xf>
    <xf numFmtId="3" fontId="22" fillId="0" borderId="0" xfId="60" applyNumberFormat="1" applyFont="1" applyFill="1" applyBorder="1">
      <alignment/>
      <protection/>
    </xf>
    <xf numFmtId="0" fontId="22" fillId="0" borderId="0" xfId="60" applyFont="1" applyFill="1" applyBorder="1">
      <alignment/>
      <protection/>
    </xf>
    <xf numFmtId="0" fontId="23" fillId="0" borderId="0" xfId="0" applyFont="1" applyFill="1" applyAlignment="1">
      <alignment/>
    </xf>
    <xf numFmtId="0" fontId="21" fillId="0" borderId="0" xfId="59" applyNumberFormat="1" applyFont="1" applyFill="1" applyBorder="1" applyAlignment="1" applyProtection="1">
      <alignment horizontal="right" vertical="top"/>
      <protection/>
    </xf>
    <xf numFmtId="0" fontId="22" fillId="0" borderId="0" xfId="60" applyFont="1" applyFill="1" applyAlignment="1">
      <alignment wrapText="1"/>
      <protection/>
    </xf>
    <xf numFmtId="3" fontId="22" fillId="0" borderId="0" xfId="60" applyNumberFormat="1" applyFont="1" applyFill="1">
      <alignment/>
      <protection/>
    </xf>
    <xf numFmtId="3" fontId="21" fillId="0" borderId="11" xfId="60" applyNumberFormat="1" applyFont="1" applyFill="1" applyBorder="1" applyAlignment="1" applyProtection="1">
      <alignment horizontal="center" vertical="center" wrapText="1"/>
      <protection/>
    </xf>
    <xf numFmtId="0" fontId="21" fillId="0" borderId="11" xfId="60" applyNumberFormat="1" applyFont="1" applyFill="1" applyBorder="1" applyAlignment="1" applyProtection="1">
      <alignment horizontal="center" vertical="center" wrapText="1"/>
      <protection/>
    </xf>
    <xf numFmtId="0" fontId="21" fillId="0" borderId="16" xfId="60" applyNumberFormat="1" applyFont="1" applyFill="1" applyBorder="1" applyAlignment="1" applyProtection="1">
      <alignment horizontal="center" vertical="center" wrapText="1"/>
      <protection/>
    </xf>
    <xf numFmtId="0" fontId="21" fillId="0" borderId="11" xfId="60" applyNumberFormat="1" applyFont="1" applyFill="1" applyBorder="1" applyAlignment="1" applyProtection="1">
      <alignment horizontal="center" vertical="center"/>
      <protection/>
    </xf>
    <xf numFmtId="0" fontId="21" fillId="0" borderId="16" xfId="60" applyNumberFormat="1" applyFont="1" applyFill="1" applyBorder="1" applyAlignment="1" applyProtection="1">
      <alignment horizontal="center" vertical="center"/>
      <protection/>
    </xf>
    <xf numFmtId="0" fontId="21" fillId="0" borderId="11" xfId="60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33" borderId="11" xfId="0" applyFont="1" applyFill="1" applyBorder="1" applyAlignment="1">
      <alignment horizontal="center" vertical="top"/>
    </xf>
    <xf numFmtId="0" fontId="7" fillId="33" borderId="11" xfId="0" applyFont="1" applyFill="1" applyBorder="1" applyAlignment="1">
      <alignment horizontal="center"/>
    </xf>
    <xf numFmtId="0" fontId="21" fillId="0" borderId="10" xfId="60" applyFont="1" applyFill="1" applyBorder="1" applyAlignment="1">
      <alignment horizontal="center" vertical="center" wrapText="1"/>
      <protection/>
    </xf>
    <xf numFmtId="0" fontId="14" fillId="33" borderId="11" xfId="0" applyFont="1" applyFill="1" applyBorder="1" applyAlignment="1">
      <alignment horizontal="center" vertical="top"/>
    </xf>
    <xf numFmtId="0" fontId="14" fillId="33" borderId="11" xfId="0" applyFont="1" applyFill="1" applyBorder="1" applyAlignment="1">
      <alignment horizontal="center"/>
    </xf>
    <xf numFmtId="2" fontId="20" fillId="0" borderId="18" xfId="0" applyNumberFormat="1" applyFont="1" applyBorder="1" applyAlignment="1">
      <alignment horizontal="center" vertical="top"/>
    </xf>
    <xf numFmtId="2" fontId="20" fillId="0" borderId="17" xfId="0" applyNumberFormat="1" applyFont="1" applyBorder="1" applyAlignment="1">
      <alignment horizontal="center" vertical="top"/>
    </xf>
    <xf numFmtId="2" fontId="14" fillId="0" borderId="19" xfId="0" applyNumberFormat="1" applyFont="1" applyBorder="1" applyAlignment="1">
      <alignment horizontal="center" vertical="top"/>
    </xf>
    <xf numFmtId="2" fontId="14" fillId="0" borderId="16" xfId="0" applyNumberFormat="1" applyFont="1" applyBorder="1" applyAlignment="1">
      <alignment horizontal="center" vertical="top"/>
    </xf>
    <xf numFmtId="2" fontId="14" fillId="0" borderId="18" xfId="0" applyNumberFormat="1" applyFont="1" applyBorder="1" applyAlignment="1">
      <alignment horizontal="center" vertical="top"/>
    </xf>
    <xf numFmtId="1" fontId="20" fillId="0" borderId="18" xfId="0" applyNumberFormat="1" applyFont="1" applyBorder="1" applyAlignment="1">
      <alignment horizontal="center" vertical="top"/>
    </xf>
    <xf numFmtId="2" fontId="19" fillId="0" borderId="0" xfId="0" applyNumberFormat="1" applyFont="1" applyBorder="1" applyAlignment="1">
      <alignment horizontal="center" vertical="top"/>
    </xf>
    <xf numFmtId="2" fontId="19" fillId="0" borderId="0" xfId="0" applyNumberFormat="1" applyFont="1" applyBorder="1" applyAlignment="1">
      <alignment horizontal="center"/>
    </xf>
    <xf numFmtId="2" fontId="19" fillId="34" borderId="0" xfId="0" applyNumberFormat="1" applyFont="1" applyFill="1" applyBorder="1" applyAlignment="1">
      <alignment horizontal="center" vertical="top"/>
    </xf>
    <xf numFmtId="2" fontId="19" fillId="34" borderId="0" xfId="0" applyNumberFormat="1" applyFont="1" applyFill="1" applyBorder="1" applyAlignment="1">
      <alignment horizontal="center"/>
    </xf>
    <xf numFmtId="165" fontId="19" fillId="0" borderId="11" xfId="0" applyNumberFormat="1" applyFont="1" applyBorder="1" applyAlignment="1">
      <alignment horizontal="center" vertical="top"/>
    </xf>
    <xf numFmtId="165" fontId="19" fillId="0" borderId="11" xfId="0" applyNumberFormat="1" applyFont="1" applyBorder="1" applyAlignment="1">
      <alignment horizontal="center"/>
    </xf>
    <xf numFmtId="0" fontId="15" fillId="0" borderId="17" xfId="60" applyNumberFormat="1" applyFont="1" applyFill="1" applyBorder="1" applyAlignment="1" applyProtection="1">
      <alignment horizontal="center" vertical="center"/>
      <protection/>
    </xf>
    <xf numFmtId="0" fontId="15" fillId="0" borderId="17" xfId="60" applyFont="1" applyFill="1" applyBorder="1" applyAlignment="1">
      <alignment vertical="center" wrapText="1"/>
      <protection/>
    </xf>
    <xf numFmtId="0" fontId="19" fillId="0" borderId="16" xfId="0" applyFont="1" applyBorder="1" applyAlignment="1">
      <alignment horizontal="center" vertical="top"/>
    </xf>
    <xf numFmtId="0" fontId="19" fillId="33" borderId="16" xfId="0" applyFont="1" applyFill="1" applyBorder="1" applyAlignment="1">
      <alignment horizontal="center" vertical="top"/>
    </xf>
    <xf numFmtId="2" fontId="19" fillId="0" borderId="16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7" xfId="0" applyFont="1" applyBorder="1" applyAlignment="1">
      <alignment horizontal="center" vertical="top"/>
    </xf>
    <xf numFmtId="3" fontId="15" fillId="0" borderId="17" xfId="60" applyNumberFormat="1" applyFont="1" applyFill="1" applyBorder="1" applyAlignment="1" applyProtection="1">
      <alignment horizontal="center" vertical="center" wrapText="1"/>
      <protection/>
    </xf>
    <xf numFmtId="0" fontId="19" fillId="33" borderId="17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 vertical="top"/>
    </xf>
    <xf numFmtId="2" fontId="19" fillId="0" borderId="17" xfId="0" applyNumberFormat="1" applyFont="1" applyBorder="1" applyAlignment="1">
      <alignment horizontal="center"/>
    </xf>
    <xf numFmtId="3" fontId="21" fillId="0" borderId="17" xfId="60" applyNumberFormat="1" applyFont="1" applyFill="1" applyBorder="1" applyAlignment="1" applyProtection="1">
      <alignment horizontal="center" vertical="center" wrapText="1"/>
      <protection/>
    </xf>
    <xf numFmtId="0" fontId="21" fillId="0" borderId="17" xfId="60" applyNumberFormat="1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33" borderId="16" xfId="0" applyFont="1" applyFill="1" applyBorder="1" applyAlignment="1">
      <alignment horizontal="center" vertical="top"/>
    </xf>
    <xf numFmtId="2" fontId="7" fillId="0" borderId="16" xfId="0" applyNumberFormat="1" applyFont="1" applyBorder="1" applyAlignment="1">
      <alignment horizontal="center"/>
    </xf>
    <xf numFmtId="0" fontId="21" fillId="0" borderId="17" xfId="60" applyFont="1" applyFill="1" applyBorder="1" applyAlignment="1">
      <alignment vertical="center" wrapText="1"/>
      <protection/>
    </xf>
    <xf numFmtId="165" fontId="19" fillId="0" borderId="17" xfId="0" applyNumberFormat="1" applyFont="1" applyBorder="1" applyAlignment="1">
      <alignment horizontal="center" vertical="top"/>
    </xf>
    <xf numFmtId="165" fontId="19" fillId="0" borderId="16" xfId="0" applyNumberFormat="1" applyFont="1" applyBorder="1" applyAlignment="1">
      <alignment horizontal="center" vertical="top"/>
    </xf>
    <xf numFmtId="165" fontId="19" fillId="0" borderId="17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horizontal="center" vertical="top"/>
    </xf>
    <xf numFmtId="2" fontId="7" fillId="0" borderId="0" xfId="0" applyNumberFormat="1" applyFont="1" applyBorder="1" applyAlignment="1">
      <alignment/>
    </xf>
    <xf numFmtId="2" fontId="98" fillId="0" borderId="0" xfId="0" applyNumberFormat="1" applyFont="1" applyBorder="1" applyAlignment="1">
      <alignment horizontal="center" vertical="top"/>
    </xf>
    <xf numFmtId="2" fontId="98" fillId="33" borderId="0" xfId="0" applyNumberFormat="1" applyFont="1" applyFill="1" applyBorder="1" applyAlignment="1">
      <alignment horizontal="center" vertical="top"/>
    </xf>
    <xf numFmtId="2" fontId="98" fillId="0" borderId="0" xfId="0" applyNumberFormat="1" applyFont="1" applyBorder="1" applyAlignment="1">
      <alignment horizontal="center"/>
    </xf>
    <xf numFmtId="0" fontId="70" fillId="0" borderId="0" xfId="0" applyFont="1" applyAlignment="1">
      <alignment/>
    </xf>
    <xf numFmtId="0" fontId="70" fillId="0" borderId="0" xfId="0" applyFont="1" applyBorder="1" applyAlignment="1">
      <alignment horizontal="center"/>
    </xf>
    <xf numFmtId="166" fontId="70" fillId="0" borderId="0" xfId="0" applyNumberFormat="1" applyFont="1" applyBorder="1" applyAlignment="1">
      <alignment horizontal="center"/>
    </xf>
    <xf numFmtId="2" fontId="70" fillId="0" borderId="0" xfId="0" applyNumberFormat="1" applyFont="1" applyBorder="1" applyAlignment="1">
      <alignment horizontal="center"/>
    </xf>
    <xf numFmtId="166" fontId="70" fillId="0" borderId="0" xfId="0" applyNumberFormat="1" applyFont="1" applyBorder="1" applyAlignment="1">
      <alignment horizontal="center" vertical="top"/>
    </xf>
    <xf numFmtId="0" fontId="70" fillId="0" borderId="0" xfId="0" applyFont="1" applyBorder="1" applyAlignment="1">
      <alignment horizontal="center" vertical="top"/>
    </xf>
    <xf numFmtId="2" fontId="70" fillId="0" borderId="0" xfId="0" applyNumberFormat="1" applyFont="1" applyBorder="1" applyAlignment="1">
      <alignment horizontal="center" vertical="top"/>
    </xf>
    <xf numFmtId="0" fontId="70" fillId="0" borderId="0" xfId="0" applyFont="1" applyBorder="1" applyAlignment="1">
      <alignment/>
    </xf>
    <xf numFmtId="0" fontId="81" fillId="33" borderId="0" xfId="0" applyFont="1" applyFill="1" applyBorder="1" applyAlignment="1">
      <alignment horizontal="center" vertical="top"/>
    </xf>
    <xf numFmtId="0" fontId="70" fillId="33" borderId="0" xfId="0" applyFont="1" applyFill="1" applyBorder="1" applyAlignment="1">
      <alignment horizontal="center" vertical="top"/>
    </xf>
    <xf numFmtId="165" fontId="70" fillId="0" borderId="0" xfId="0" applyNumberFormat="1" applyFont="1" applyBorder="1" applyAlignment="1">
      <alignment horizontal="center" vertical="top"/>
    </xf>
    <xf numFmtId="2" fontId="70" fillId="0" borderId="0" xfId="0" applyNumberFormat="1" applyFont="1" applyAlignment="1">
      <alignment/>
    </xf>
    <xf numFmtId="2" fontId="70" fillId="0" borderId="0" xfId="0" applyNumberFormat="1" applyFont="1" applyBorder="1" applyAlignment="1">
      <alignment/>
    </xf>
    <xf numFmtId="166" fontId="70" fillId="0" borderId="0" xfId="0" applyNumberFormat="1" applyFont="1" applyAlignment="1">
      <alignment/>
    </xf>
    <xf numFmtId="0" fontId="71" fillId="0" borderId="0" xfId="0" applyFont="1" applyAlignment="1">
      <alignment wrapText="1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73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49" fontId="24" fillId="0" borderId="20" xfId="0" applyNumberFormat="1" applyFont="1" applyBorder="1" applyAlignment="1">
      <alignment horizontal="center"/>
    </xf>
    <xf numFmtId="0" fontId="25" fillId="0" borderId="19" xfId="0" applyFont="1" applyBorder="1" applyAlignment="1">
      <alignment horizontal="left"/>
    </xf>
    <xf numFmtId="0" fontId="25" fillId="0" borderId="16" xfId="0" applyFont="1" applyBorder="1" applyAlignment="1">
      <alignment horizontal="left"/>
    </xf>
    <xf numFmtId="2" fontId="25" fillId="0" borderId="19" xfId="0" applyNumberFormat="1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12" xfId="0" applyNumberFormat="1" applyFont="1" applyBorder="1" applyAlignment="1">
      <alignment horizontal="center"/>
    </xf>
    <xf numFmtId="2" fontId="25" fillId="0" borderId="17" xfId="0" applyNumberFormat="1" applyFont="1" applyBorder="1" applyAlignment="1">
      <alignment horizontal="center"/>
    </xf>
    <xf numFmtId="49" fontId="24" fillId="0" borderId="20" xfId="0" applyNumberFormat="1" applyFont="1" applyBorder="1" applyAlignment="1">
      <alignment horizontal="center" vertical="top"/>
    </xf>
    <xf numFmtId="0" fontId="25" fillId="0" borderId="12" xfId="0" applyFont="1" applyBorder="1" applyAlignment="1">
      <alignment horizontal="center" vertical="top"/>
    </xf>
    <xf numFmtId="2" fontId="25" fillId="0" borderId="10" xfId="0" applyNumberFormat="1" applyFont="1" applyBorder="1" applyAlignment="1">
      <alignment horizontal="center" vertical="top"/>
    </xf>
    <xf numFmtId="2" fontId="25" fillId="0" borderId="11" xfId="0" applyNumberFormat="1" applyFont="1" applyBorder="1" applyAlignment="1">
      <alignment horizontal="center" vertical="top"/>
    </xf>
    <xf numFmtId="2" fontId="25" fillId="0" borderId="10" xfId="0" applyNumberFormat="1" applyFont="1" applyBorder="1" applyAlignment="1">
      <alignment horizontal="center"/>
    </xf>
    <xf numFmtId="2" fontId="25" fillId="0" borderId="12" xfId="0" applyNumberFormat="1" applyFont="1" applyBorder="1" applyAlignment="1">
      <alignment horizontal="center" vertical="top"/>
    </xf>
    <xf numFmtId="2" fontId="25" fillId="0" borderId="17" xfId="0" applyNumberFormat="1" applyFont="1" applyBorder="1" applyAlignment="1">
      <alignment horizontal="center" vertical="top"/>
    </xf>
    <xf numFmtId="1" fontId="25" fillId="0" borderId="10" xfId="0" applyNumberFormat="1" applyFont="1" applyBorder="1" applyAlignment="1">
      <alignment horizontal="center" vertical="top"/>
    </xf>
    <xf numFmtId="1" fontId="25" fillId="0" borderId="11" xfId="0" applyNumberFormat="1" applyFont="1" applyBorder="1" applyAlignment="1">
      <alignment horizontal="center" vertical="top"/>
    </xf>
    <xf numFmtId="1" fontId="25" fillId="0" borderId="12" xfId="0" applyNumberFormat="1" applyFont="1" applyBorder="1" applyAlignment="1">
      <alignment horizontal="center" vertical="top"/>
    </xf>
    <xf numFmtId="1" fontId="25" fillId="0" borderId="17" xfId="0" applyNumberFormat="1" applyFont="1" applyBorder="1" applyAlignment="1">
      <alignment horizontal="center" vertical="top"/>
    </xf>
    <xf numFmtId="0" fontId="25" fillId="0" borderId="12" xfId="0" applyFont="1" applyBorder="1" applyAlignment="1">
      <alignment horizontal="center" vertical="top" wrapText="1"/>
    </xf>
    <xf numFmtId="0" fontId="25" fillId="0" borderId="21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24" xfId="0" applyFont="1" applyBorder="1" applyAlignment="1">
      <alignment/>
    </xf>
    <xf numFmtId="0" fontId="25" fillId="0" borderId="27" xfId="0" applyFont="1" applyBorder="1" applyAlignment="1">
      <alignment/>
    </xf>
    <xf numFmtId="2" fontId="25" fillId="33" borderId="11" xfId="0" applyNumberFormat="1" applyFont="1" applyFill="1" applyBorder="1" applyAlignment="1">
      <alignment horizontal="center" vertical="top"/>
    </xf>
    <xf numFmtId="2" fontId="25" fillId="33" borderId="10" xfId="0" applyNumberFormat="1" applyFont="1" applyFill="1" applyBorder="1" applyAlignment="1">
      <alignment horizontal="center" vertical="top"/>
    </xf>
    <xf numFmtId="2" fontId="25" fillId="0" borderId="13" xfId="0" applyNumberFormat="1" applyFont="1" applyBorder="1" applyAlignment="1">
      <alignment horizontal="center" vertical="top"/>
    </xf>
    <xf numFmtId="2" fontId="25" fillId="0" borderId="15" xfId="0" applyNumberFormat="1" applyFont="1" applyBorder="1" applyAlignment="1">
      <alignment horizontal="center" vertical="top"/>
    </xf>
    <xf numFmtId="2" fontId="25" fillId="0" borderId="14" xfId="0" applyNumberFormat="1" applyFont="1" applyBorder="1" applyAlignment="1">
      <alignment horizontal="center"/>
    </xf>
    <xf numFmtId="49" fontId="24" fillId="0" borderId="28" xfId="0" applyNumberFormat="1" applyFont="1" applyBorder="1" applyAlignment="1">
      <alignment horizontal="center"/>
    </xf>
    <xf numFmtId="0" fontId="25" fillId="0" borderId="29" xfId="0" applyFont="1" applyBorder="1" applyAlignment="1">
      <alignment horizontal="left"/>
    </xf>
    <xf numFmtId="0" fontId="25" fillId="0" borderId="30" xfId="0" applyFont="1" applyBorder="1" applyAlignment="1">
      <alignment horizontal="left"/>
    </xf>
    <xf numFmtId="0" fontId="25" fillId="0" borderId="14" xfId="0" applyFont="1" applyBorder="1" applyAlignment="1">
      <alignment horizontal="center" vertical="top"/>
    </xf>
    <xf numFmtId="2" fontId="25" fillId="0" borderId="13" xfId="0" applyNumberFormat="1" applyFont="1" applyBorder="1" applyAlignment="1">
      <alignment horizontal="center"/>
    </xf>
    <xf numFmtId="2" fontId="25" fillId="0" borderId="15" xfId="0" applyNumberFormat="1" applyFont="1" applyBorder="1" applyAlignment="1">
      <alignment horizontal="center"/>
    </xf>
    <xf numFmtId="2" fontId="25" fillId="0" borderId="31" xfId="0" applyNumberFormat="1" applyFont="1" applyBorder="1" applyAlignment="1">
      <alignment horizontal="center"/>
    </xf>
    <xf numFmtId="2" fontId="25" fillId="0" borderId="32" xfId="0" applyNumberFormat="1" applyFont="1" applyBorder="1" applyAlignment="1">
      <alignment horizontal="center"/>
    </xf>
    <xf numFmtId="2" fontId="25" fillId="0" borderId="33" xfId="0" applyNumberFormat="1" applyFont="1" applyBorder="1" applyAlignment="1">
      <alignment horizontal="center"/>
    </xf>
    <xf numFmtId="0" fontId="25" fillId="0" borderId="0" xfId="0" applyFont="1" applyAlignment="1">
      <alignment/>
    </xf>
    <xf numFmtId="2" fontId="25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26" fillId="0" borderId="0" xfId="0" applyFont="1" applyAlignment="1">
      <alignment/>
    </xf>
    <xf numFmtId="2" fontId="26" fillId="0" borderId="0" xfId="0" applyNumberFormat="1" applyFont="1" applyAlignment="1">
      <alignment/>
    </xf>
    <xf numFmtId="0" fontId="74" fillId="0" borderId="0" xfId="0" applyFont="1" applyAlignment="1">
      <alignment/>
    </xf>
    <xf numFmtId="0" fontId="74" fillId="0" borderId="0" xfId="0" applyFont="1" applyAlignment="1">
      <alignment wrapText="1"/>
    </xf>
    <xf numFmtId="0" fontId="75" fillId="0" borderId="0" xfId="0" applyFont="1" applyAlignment="1">
      <alignment/>
    </xf>
    <xf numFmtId="0" fontId="74" fillId="0" borderId="0" xfId="0" applyFont="1" applyAlignment="1">
      <alignment horizontal="right"/>
    </xf>
    <xf numFmtId="0" fontId="74" fillId="0" borderId="10" xfId="0" applyFont="1" applyBorder="1" applyAlignment="1">
      <alignment horizontal="center"/>
    </xf>
    <xf numFmtId="0" fontId="74" fillId="0" borderId="11" xfId="0" applyFont="1" applyBorder="1" applyAlignment="1">
      <alignment horizontal="center"/>
    </xf>
    <xf numFmtId="0" fontId="74" fillId="0" borderId="12" xfId="0" applyFont="1" applyBorder="1" applyAlignment="1">
      <alignment horizontal="center"/>
    </xf>
    <xf numFmtId="0" fontId="74" fillId="0" borderId="16" xfId="0" applyFont="1" applyBorder="1" applyAlignment="1">
      <alignment horizontal="center"/>
    </xf>
    <xf numFmtId="0" fontId="74" fillId="0" borderId="17" xfId="0" applyFont="1" applyBorder="1" applyAlignment="1">
      <alignment horizontal="center"/>
    </xf>
    <xf numFmtId="0" fontId="74" fillId="0" borderId="20" xfId="0" applyFont="1" applyBorder="1" applyAlignment="1">
      <alignment horizontal="center"/>
    </xf>
    <xf numFmtId="49" fontId="74" fillId="0" borderId="20" xfId="0" applyNumberFormat="1" applyFont="1" applyBorder="1" applyAlignment="1">
      <alignment horizontal="center"/>
    </xf>
    <xf numFmtId="0" fontId="74" fillId="0" borderId="19" xfId="0" applyFont="1" applyBorder="1" applyAlignment="1">
      <alignment horizontal="left"/>
    </xf>
    <xf numFmtId="0" fontId="74" fillId="0" borderId="16" xfId="0" applyFont="1" applyBorder="1" applyAlignment="1">
      <alignment horizontal="left"/>
    </xf>
    <xf numFmtId="2" fontId="74" fillId="0" borderId="19" xfId="0" applyNumberFormat="1" applyFont="1" applyBorder="1" applyAlignment="1">
      <alignment horizontal="center"/>
    </xf>
    <xf numFmtId="2" fontId="74" fillId="0" borderId="11" xfId="0" applyNumberFormat="1" applyFont="1" applyBorder="1" applyAlignment="1">
      <alignment horizontal="center"/>
    </xf>
    <xf numFmtId="2" fontId="74" fillId="0" borderId="17" xfId="0" applyNumberFormat="1" applyFont="1" applyBorder="1" applyAlignment="1">
      <alignment horizontal="center"/>
    </xf>
    <xf numFmtId="2" fontId="74" fillId="0" borderId="12" xfId="0" applyNumberFormat="1" applyFont="1" applyBorder="1" applyAlignment="1">
      <alignment horizontal="center"/>
    </xf>
    <xf numFmtId="49" fontId="74" fillId="0" borderId="20" xfId="0" applyNumberFormat="1" applyFont="1" applyBorder="1" applyAlignment="1">
      <alignment horizontal="center" vertical="top"/>
    </xf>
    <xf numFmtId="0" fontId="74" fillId="0" borderId="12" xfId="0" applyFont="1" applyBorder="1" applyAlignment="1">
      <alignment horizontal="center" vertical="top"/>
    </xf>
    <xf numFmtId="2" fontId="74" fillId="0" borderId="10" xfId="0" applyNumberFormat="1" applyFont="1" applyBorder="1" applyAlignment="1">
      <alignment horizontal="center" vertical="top"/>
    </xf>
    <xf numFmtId="2" fontId="74" fillId="0" borderId="11" xfId="0" applyNumberFormat="1" applyFont="1" applyBorder="1" applyAlignment="1">
      <alignment horizontal="center" vertical="top"/>
    </xf>
    <xf numFmtId="0" fontId="74" fillId="0" borderId="11" xfId="0" applyFont="1" applyBorder="1" applyAlignment="1">
      <alignment horizontal="center" vertical="top"/>
    </xf>
    <xf numFmtId="2" fontId="74" fillId="0" borderId="10" xfId="0" applyNumberFormat="1" applyFont="1" applyBorder="1" applyAlignment="1">
      <alignment horizontal="center"/>
    </xf>
    <xf numFmtId="0" fontId="74" fillId="0" borderId="10" xfId="0" applyFont="1" applyBorder="1" applyAlignment="1">
      <alignment horizontal="center" vertical="top"/>
    </xf>
    <xf numFmtId="0" fontId="74" fillId="0" borderId="17" xfId="0" applyFont="1" applyBorder="1" applyAlignment="1">
      <alignment horizontal="center" vertical="top"/>
    </xf>
    <xf numFmtId="1" fontId="74" fillId="0" borderId="10" xfId="0" applyNumberFormat="1" applyFont="1" applyBorder="1" applyAlignment="1">
      <alignment horizontal="center" vertical="top"/>
    </xf>
    <xf numFmtId="1" fontId="74" fillId="0" borderId="11" xfId="0" applyNumberFormat="1" applyFont="1" applyBorder="1" applyAlignment="1">
      <alignment horizontal="center" vertical="top"/>
    </xf>
    <xf numFmtId="0" fontId="74" fillId="0" borderId="12" xfId="0" applyFont="1" applyBorder="1" applyAlignment="1">
      <alignment horizontal="center" vertical="top" wrapText="1"/>
    </xf>
    <xf numFmtId="0" fontId="74" fillId="0" borderId="21" xfId="0" applyFont="1" applyBorder="1" applyAlignment="1">
      <alignment/>
    </xf>
    <xf numFmtId="0" fontId="74" fillId="0" borderId="22" xfId="0" applyFont="1" applyBorder="1" applyAlignment="1">
      <alignment/>
    </xf>
    <xf numFmtId="0" fontId="74" fillId="0" borderId="23" xfId="0" applyFont="1" applyBorder="1" applyAlignment="1">
      <alignment/>
    </xf>
    <xf numFmtId="0" fontId="74" fillId="0" borderId="24" xfId="0" applyFont="1" applyBorder="1" applyAlignment="1">
      <alignment horizontal="center" wrapText="1"/>
    </xf>
    <xf numFmtId="0" fontId="74" fillId="0" borderId="0" xfId="0" applyFont="1" applyBorder="1" applyAlignment="1">
      <alignment wrapText="1"/>
    </xf>
    <xf numFmtId="0" fontId="74" fillId="0" borderId="25" xfId="0" applyFont="1" applyBorder="1" applyAlignment="1">
      <alignment/>
    </xf>
    <xf numFmtId="0" fontId="74" fillId="0" borderId="26" xfId="0" applyFont="1" applyBorder="1" applyAlignment="1">
      <alignment/>
    </xf>
    <xf numFmtId="0" fontId="74" fillId="0" borderId="24" xfId="0" applyFont="1" applyBorder="1" applyAlignment="1">
      <alignment wrapText="1"/>
    </xf>
    <xf numFmtId="0" fontId="74" fillId="0" borderId="27" xfId="0" applyFont="1" applyBorder="1" applyAlignment="1">
      <alignment/>
    </xf>
    <xf numFmtId="2" fontId="74" fillId="33" borderId="11" xfId="0" applyNumberFormat="1" applyFont="1" applyFill="1" applyBorder="1" applyAlignment="1">
      <alignment horizontal="center" vertical="top"/>
    </xf>
    <xf numFmtId="2" fontId="74" fillId="0" borderId="17" xfId="0" applyNumberFormat="1" applyFont="1" applyBorder="1" applyAlignment="1">
      <alignment horizontal="center" vertical="top"/>
    </xf>
    <xf numFmtId="165" fontId="74" fillId="0" borderId="11" xfId="0" applyNumberFormat="1" applyFont="1" applyBorder="1" applyAlignment="1">
      <alignment horizontal="center" vertical="top"/>
    </xf>
    <xf numFmtId="2" fontId="74" fillId="33" borderId="10" xfId="0" applyNumberFormat="1" applyFont="1" applyFill="1" applyBorder="1" applyAlignment="1">
      <alignment horizontal="center" vertical="top"/>
    </xf>
    <xf numFmtId="0" fontId="74" fillId="33" borderId="11" xfId="0" applyFont="1" applyFill="1" applyBorder="1" applyAlignment="1">
      <alignment horizontal="center" vertical="top"/>
    </xf>
    <xf numFmtId="0" fontId="74" fillId="33" borderId="10" xfId="0" applyFont="1" applyFill="1" applyBorder="1" applyAlignment="1">
      <alignment horizontal="center" vertical="top"/>
    </xf>
    <xf numFmtId="165" fontId="74" fillId="0" borderId="10" xfId="0" applyNumberFormat="1" applyFont="1" applyBorder="1" applyAlignment="1">
      <alignment horizontal="center" vertical="top"/>
    </xf>
    <xf numFmtId="49" fontId="74" fillId="0" borderId="28" xfId="0" applyNumberFormat="1" applyFont="1" applyBorder="1" applyAlignment="1">
      <alignment horizontal="center"/>
    </xf>
    <xf numFmtId="0" fontId="74" fillId="0" borderId="29" xfId="0" applyFont="1" applyBorder="1" applyAlignment="1">
      <alignment horizontal="left"/>
    </xf>
    <xf numFmtId="0" fontId="74" fillId="0" borderId="30" xfId="0" applyFont="1" applyBorder="1" applyAlignment="1">
      <alignment horizontal="left"/>
    </xf>
    <xf numFmtId="0" fontId="74" fillId="0" borderId="14" xfId="0" applyFont="1" applyBorder="1" applyAlignment="1">
      <alignment horizontal="center" vertical="top"/>
    </xf>
    <xf numFmtId="2" fontId="74" fillId="0" borderId="13" xfId="0" applyNumberFormat="1" applyFont="1" applyBorder="1" applyAlignment="1">
      <alignment horizontal="center"/>
    </xf>
    <xf numFmtId="2" fontId="74" fillId="0" borderId="15" xfId="0" applyNumberFormat="1" applyFont="1" applyBorder="1" applyAlignment="1">
      <alignment horizontal="center"/>
    </xf>
    <xf numFmtId="0" fontId="74" fillId="0" borderId="15" xfId="0" applyFont="1" applyBorder="1" applyAlignment="1">
      <alignment horizontal="center"/>
    </xf>
    <xf numFmtId="2" fontId="74" fillId="0" borderId="34" xfId="0" applyNumberFormat="1" applyFont="1" applyBorder="1" applyAlignment="1">
      <alignment horizontal="center"/>
    </xf>
    <xf numFmtId="2" fontId="74" fillId="0" borderId="14" xfId="0" applyNumberFormat="1" applyFont="1" applyBorder="1" applyAlignment="1">
      <alignment horizontal="center"/>
    </xf>
    <xf numFmtId="2" fontId="74" fillId="0" borderId="0" xfId="0" applyNumberFormat="1" applyFont="1" applyAlignment="1">
      <alignment/>
    </xf>
    <xf numFmtId="0" fontId="74" fillId="0" borderId="0" xfId="0" applyFont="1" applyAlignment="1">
      <alignment/>
    </xf>
    <xf numFmtId="2" fontId="76" fillId="0" borderId="0" xfId="0" applyNumberFormat="1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166" fontId="77" fillId="0" borderId="0" xfId="0" applyNumberFormat="1" applyFont="1" applyAlignment="1">
      <alignment/>
    </xf>
    <xf numFmtId="49" fontId="74" fillId="0" borderId="0" xfId="0" applyNumberFormat="1" applyFont="1" applyBorder="1" applyAlignment="1">
      <alignment horizontal="center"/>
    </xf>
    <xf numFmtId="0" fontId="74" fillId="0" borderId="0" xfId="0" applyFont="1" applyBorder="1" applyAlignment="1">
      <alignment horizontal="left"/>
    </xf>
    <xf numFmtId="0" fontId="74" fillId="0" borderId="0" xfId="0" applyFont="1" applyBorder="1" applyAlignment="1">
      <alignment horizontal="left" wrapText="1"/>
    </xf>
    <xf numFmtId="0" fontId="74" fillId="0" borderId="0" xfId="0" applyFont="1" applyBorder="1" applyAlignment="1">
      <alignment horizontal="center" vertical="top"/>
    </xf>
    <xf numFmtId="2" fontId="74" fillId="0" borderId="0" xfId="0" applyNumberFormat="1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75" fillId="0" borderId="0" xfId="0" applyFont="1" applyAlignment="1">
      <alignment horizontal="center"/>
    </xf>
    <xf numFmtId="0" fontId="75" fillId="0" borderId="0" xfId="0" applyFont="1" applyAlignment="1">
      <alignment horizontal="center" wrapText="1"/>
    </xf>
    <xf numFmtId="0" fontId="27" fillId="0" borderId="0" xfId="59" applyNumberFormat="1" applyFont="1" applyFill="1" applyBorder="1" applyAlignment="1" applyProtection="1">
      <alignment vertical="top" wrapText="1"/>
      <protection/>
    </xf>
    <xf numFmtId="0" fontId="27" fillId="0" borderId="0" xfId="60" applyFont="1" applyFill="1" applyAlignment="1">
      <alignment wrapText="1"/>
      <protection/>
    </xf>
    <xf numFmtId="0" fontId="28" fillId="0" borderId="0" xfId="59" applyNumberFormat="1" applyFont="1" applyFill="1" applyBorder="1" applyAlignment="1" applyProtection="1">
      <alignment horizontal="left" vertical="top"/>
      <protection/>
    </xf>
    <xf numFmtId="0" fontId="28" fillId="0" borderId="0" xfId="59" applyNumberFormat="1" applyFont="1" applyFill="1" applyBorder="1" applyAlignment="1" applyProtection="1">
      <alignment horizontal="center" vertical="top"/>
      <protection/>
    </xf>
    <xf numFmtId="0" fontId="27" fillId="0" borderId="0" xfId="60" applyFont="1" applyFill="1">
      <alignment/>
      <protection/>
    </xf>
    <xf numFmtId="0" fontId="27" fillId="0" borderId="0" xfId="59" applyNumberFormat="1" applyFont="1" applyFill="1" applyBorder="1" applyAlignment="1" applyProtection="1">
      <alignment vertical="top"/>
      <protection/>
    </xf>
    <xf numFmtId="3" fontId="27" fillId="0" borderId="0" xfId="60" applyNumberFormat="1" applyFont="1" applyFill="1" applyBorder="1">
      <alignment/>
      <protection/>
    </xf>
    <xf numFmtId="0" fontId="29" fillId="0" borderId="0" xfId="59" applyNumberFormat="1" applyFont="1" applyFill="1" applyBorder="1" applyAlignment="1" applyProtection="1">
      <alignment horizontal="left" vertical="top"/>
      <protection/>
    </xf>
    <xf numFmtId="0" fontId="29" fillId="0" borderId="0" xfId="59" applyNumberFormat="1" applyFont="1" applyFill="1" applyBorder="1" applyAlignment="1" applyProtection="1">
      <alignment horizontal="center" vertical="top"/>
      <protection/>
    </xf>
    <xf numFmtId="0" fontId="11" fillId="0" borderId="0" xfId="59" applyNumberFormat="1" applyFont="1" applyFill="1" applyBorder="1" applyAlignment="1" applyProtection="1">
      <alignment vertical="top"/>
      <protection/>
    </xf>
    <xf numFmtId="49" fontId="30" fillId="0" borderId="0" xfId="55" applyNumberFormat="1" applyFont="1" applyFill="1" applyAlignment="1">
      <alignment horizontal="left"/>
      <protection/>
    </xf>
    <xf numFmtId="49" fontId="30" fillId="0" borderId="0" xfId="55" applyNumberFormat="1" applyFont="1" applyFill="1">
      <alignment/>
      <protection/>
    </xf>
    <xf numFmtId="49" fontId="31" fillId="0" borderId="0" xfId="55" applyNumberFormat="1" applyFont="1" applyFill="1">
      <alignment/>
      <protection/>
    </xf>
    <xf numFmtId="2" fontId="31" fillId="0" borderId="0" xfId="55" applyNumberFormat="1" applyFont="1" applyFill="1">
      <alignment/>
      <protection/>
    </xf>
    <xf numFmtId="0" fontId="31" fillId="0" borderId="0" xfId="55" applyFont="1" applyFill="1">
      <alignment/>
      <protection/>
    </xf>
    <xf numFmtId="0" fontId="30" fillId="0" borderId="0" xfId="55" applyFont="1" applyFill="1" applyAlignment="1">
      <alignment horizontal="right"/>
      <protection/>
    </xf>
    <xf numFmtId="0" fontId="31" fillId="0" borderId="0" xfId="55" applyFont="1" applyFill="1" applyAlignment="1">
      <alignment horizontal="right"/>
      <protection/>
    </xf>
    <xf numFmtId="0" fontId="30" fillId="0" borderId="0" xfId="55" applyFont="1" applyFill="1">
      <alignment/>
      <protection/>
    </xf>
    <xf numFmtId="1" fontId="31" fillId="0" borderId="0" xfId="55" applyNumberFormat="1" applyFont="1" applyFill="1" applyAlignment="1">
      <alignment horizontal="left"/>
      <protection/>
    </xf>
    <xf numFmtId="1" fontId="31" fillId="0" borderId="0" xfId="55" applyNumberFormat="1" applyFont="1" applyFill="1">
      <alignment/>
      <protection/>
    </xf>
    <xf numFmtId="1" fontId="31" fillId="0" borderId="0" xfId="55" applyNumberFormat="1" applyFont="1" applyFill="1" applyAlignment="1">
      <alignment horizontal="center" vertical="center" wrapText="1"/>
      <protection/>
    </xf>
    <xf numFmtId="1" fontId="31" fillId="0" borderId="0" xfId="55" applyNumberFormat="1" applyFont="1" applyFill="1" applyAlignment="1">
      <alignment horizontal="right"/>
      <protection/>
    </xf>
    <xf numFmtId="0" fontId="31" fillId="0" borderId="0" xfId="55" applyNumberFormat="1" applyFont="1" applyFill="1" applyAlignment="1">
      <alignment horizontal="right"/>
      <protection/>
    </xf>
    <xf numFmtId="0" fontId="31" fillId="0" borderId="0" xfId="55" applyFont="1" applyFill="1" applyAlignment="1">
      <alignment horizontal="right" vertical="center" wrapText="1"/>
      <protection/>
    </xf>
    <xf numFmtId="0" fontId="31" fillId="0" borderId="0" xfId="55" applyNumberFormat="1" applyFont="1" applyAlignment="1">
      <alignment horizontal="left"/>
      <protection/>
    </xf>
    <xf numFmtId="0" fontId="31" fillId="0" borderId="0" xfId="55" applyFont="1">
      <alignment/>
      <protection/>
    </xf>
    <xf numFmtId="0" fontId="32" fillId="0" borderId="0" xfId="55" applyFont="1">
      <alignment/>
      <protection/>
    </xf>
    <xf numFmtId="0" fontId="33" fillId="0" borderId="0" xfId="55" applyFont="1" applyAlignment="1">
      <alignment horizontal="center" vertical="center" wrapText="1"/>
      <protection/>
    </xf>
    <xf numFmtId="0" fontId="33" fillId="0" borderId="0" xfId="55" applyFont="1">
      <alignment/>
      <protection/>
    </xf>
    <xf numFmtId="0" fontId="31" fillId="0" borderId="0" xfId="55" applyFont="1" applyAlignment="1">
      <alignment horizontal="left"/>
      <protection/>
    </xf>
    <xf numFmtId="0" fontId="34" fillId="0" borderId="0" xfId="55" applyFont="1" applyAlignment="1">
      <alignment horizontal="left"/>
      <protection/>
    </xf>
    <xf numFmtId="0" fontId="34" fillId="0" borderId="0" xfId="55" applyFont="1">
      <alignment/>
      <protection/>
    </xf>
    <xf numFmtId="0" fontId="35" fillId="0" borderId="0" xfId="55" applyFont="1">
      <alignment/>
      <protection/>
    </xf>
    <xf numFmtId="0" fontId="36" fillId="0" borderId="0" xfId="55" applyFont="1" applyAlignment="1">
      <alignment horizontal="center" vertical="center" wrapText="1"/>
      <protection/>
    </xf>
    <xf numFmtId="0" fontId="36" fillId="0" borderId="0" xfId="55" applyFont="1">
      <alignment/>
      <protection/>
    </xf>
    <xf numFmtId="0" fontId="37" fillId="0" borderId="0" xfId="55" applyFont="1">
      <alignment/>
      <protection/>
    </xf>
    <xf numFmtId="0" fontId="32" fillId="0" borderId="0" xfId="55" applyFont="1" applyAlignment="1">
      <alignment horizontal="centerContinuous" wrapText="1"/>
      <protection/>
    </xf>
    <xf numFmtId="0" fontId="38" fillId="0" borderId="0" xfId="55" applyFont="1" applyFill="1" applyBorder="1" applyAlignment="1" applyProtection="1">
      <alignment horizontal="centerContinuous" vertical="center" wrapText="1"/>
      <protection hidden="1"/>
    </xf>
    <xf numFmtId="0" fontId="39" fillId="0" borderId="0" xfId="55" applyFont="1" applyFill="1" applyBorder="1" applyAlignment="1">
      <alignment horizontal="centerContinuous" vertical="center" wrapText="1"/>
      <protection/>
    </xf>
    <xf numFmtId="0" fontId="40" fillId="0" borderId="0" xfId="55" applyFont="1" applyFill="1" applyBorder="1" applyAlignment="1">
      <alignment horizontal="centerContinuous" vertical="center" wrapText="1"/>
      <protection/>
    </xf>
    <xf numFmtId="0" fontId="33" fillId="0" borderId="0" xfId="55" applyFont="1" applyAlignment="1">
      <alignment horizontal="centerContinuous" wrapText="1"/>
      <protection/>
    </xf>
    <xf numFmtId="0" fontId="31" fillId="0" borderId="0" xfId="55" applyFont="1" applyFill="1" applyBorder="1" applyAlignment="1">
      <alignment horizontal="left"/>
      <protection/>
    </xf>
    <xf numFmtId="0" fontId="31" fillId="0" borderId="0" xfId="55" applyFont="1" applyFill="1" applyBorder="1">
      <alignment/>
      <protection/>
    </xf>
    <xf numFmtId="0" fontId="32" fillId="0" borderId="0" xfId="55" applyFont="1" applyFill="1" applyBorder="1">
      <alignment/>
      <protection/>
    </xf>
    <xf numFmtId="0" fontId="36" fillId="0" borderId="0" xfId="55" applyFont="1" applyFill="1" applyBorder="1" applyAlignment="1">
      <alignment horizontal="center"/>
      <protection/>
    </xf>
    <xf numFmtId="0" fontId="33" fillId="0" borderId="0" xfId="55" applyFont="1" applyFill="1" applyBorder="1">
      <alignment/>
      <protection/>
    </xf>
    <xf numFmtId="0" fontId="38" fillId="0" borderId="0" xfId="55" applyFont="1">
      <alignment/>
      <protection/>
    </xf>
    <xf numFmtId="0" fontId="36" fillId="0" borderId="35" xfId="55" applyFont="1" applyBorder="1" applyAlignment="1">
      <alignment horizontal="center" vertical="center" wrapText="1"/>
      <protection/>
    </xf>
    <xf numFmtId="0" fontId="36" fillId="0" borderId="36" xfId="55" applyFont="1" applyBorder="1" applyAlignment="1">
      <alignment horizontal="center" vertical="center" wrapText="1"/>
      <protection/>
    </xf>
    <xf numFmtId="0" fontId="36" fillId="0" borderId="36" xfId="55" applyFont="1" applyBorder="1" applyAlignment="1">
      <alignment horizontal="center"/>
      <protection/>
    </xf>
    <xf numFmtId="0" fontId="36" fillId="0" borderId="37" xfId="62" applyFont="1" applyBorder="1" applyAlignment="1" applyProtection="1">
      <alignment horizontal="center" vertical="center" wrapText="1"/>
      <protection hidden="1"/>
    </xf>
    <xf numFmtId="0" fontId="36" fillId="0" borderId="38" xfId="62" applyFont="1" applyBorder="1" applyAlignment="1" applyProtection="1">
      <alignment horizontal="center" vertical="center" wrapText="1"/>
      <protection hidden="1"/>
    </xf>
    <xf numFmtId="0" fontId="36" fillId="0" borderId="39" xfId="55" applyFont="1" applyBorder="1" applyAlignment="1">
      <alignment horizontal="center" vertical="center" wrapText="1"/>
      <protection/>
    </xf>
    <xf numFmtId="0" fontId="36" fillId="0" borderId="33" xfId="55" applyFont="1" applyBorder="1" applyAlignment="1">
      <alignment horizontal="center" vertical="center" wrapText="1"/>
      <protection/>
    </xf>
    <xf numFmtId="0" fontId="36" fillId="0" borderId="33" xfId="55" applyFont="1" applyBorder="1" applyAlignment="1">
      <alignment horizontal="center"/>
      <protection/>
    </xf>
    <xf numFmtId="0" fontId="36" fillId="0" borderId="33" xfId="62" applyFont="1" applyBorder="1" applyAlignment="1" applyProtection="1">
      <alignment horizontal="center" vertical="center" wrapText="1"/>
      <protection hidden="1"/>
    </xf>
    <xf numFmtId="0" fontId="41" fillId="0" borderId="40" xfId="62" applyFont="1" applyBorder="1" applyAlignment="1" applyProtection="1">
      <alignment horizontal="center" vertical="center" wrapText="1"/>
      <protection hidden="1"/>
    </xf>
    <xf numFmtId="0" fontId="36" fillId="0" borderId="40" xfId="62" applyFont="1" applyBorder="1" applyAlignment="1" applyProtection="1">
      <alignment horizontal="center" vertical="center" wrapText="1"/>
      <protection hidden="1"/>
    </xf>
    <xf numFmtId="0" fontId="33" fillId="0" borderId="41" xfId="55" applyFont="1" applyBorder="1" applyAlignment="1">
      <alignment horizontal="center" vertical="center" wrapText="1"/>
      <protection/>
    </xf>
    <xf numFmtId="0" fontId="36" fillId="0" borderId="42" xfId="55" applyFont="1" applyFill="1" applyBorder="1" applyAlignment="1">
      <alignment vertical="center" wrapText="1"/>
      <protection/>
    </xf>
    <xf numFmtId="0" fontId="36" fillId="0" borderId="42" xfId="55" applyFont="1" applyBorder="1" applyAlignment="1">
      <alignment horizontal="center" vertical="top" wrapText="1"/>
      <protection/>
    </xf>
    <xf numFmtId="165" fontId="36" fillId="35" borderId="42" xfId="55" applyNumberFormat="1" applyFont="1" applyFill="1" applyBorder="1" applyAlignment="1" applyProtection="1">
      <alignment vertical="top" wrapText="1"/>
      <protection locked="0"/>
    </xf>
    <xf numFmtId="0" fontId="33" fillId="0" borderId="10" xfId="55" applyFont="1" applyBorder="1" applyAlignment="1">
      <alignment horizontal="center" vertical="center" wrapText="1"/>
      <protection/>
    </xf>
    <xf numFmtId="0" fontId="36" fillId="0" borderId="11" xfId="55" applyFont="1" applyFill="1" applyBorder="1" applyAlignment="1">
      <alignment vertical="center" wrapText="1"/>
      <protection/>
    </xf>
    <xf numFmtId="0" fontId="36" fillId="0" borderId="11" xfId="55" applyFont="1" applyBorder="1" applyAlignment="1">
      <alignment horizontal="center" vertical="top" wrapText="1"/>
      <protection/>
    </xf>
    <xf numFmtId="165" fontId="36" fillId="36" borderId="11" xfId="55" applyNumberFormat="1" applyFont="1" applyFill="1" applyBorder="1" applyAlignment="1" applyProtection="1">
      <alignment/>
      <protection/>
    </xf>
    <xf numFmtId="165" fontId="36" fillId="36" borderId="12" xfId="55" applyNumberFormat="1" applyFont="1" applyFill="1" applyBorder="1" applyAlignment="1" applyProtection="1">
      <alignment/>
      <protection/>
    </xf>
    <xf numFmtId="165" fontId="36" fillId="35" borderId="11" xfId="55" applyNumberFormat="1" applyFont="1" applyFill="1" applyBorder="1" applyAlignment="1" applyProtection="1">
      <alignment/>
      <protection locked="0"/>
    </xf>
    <xf numFmtId="165" fontId="36" fillId="35" borderId="12" xfId="55" applyNumberFormat="1" applyFont="1" applyFill="1" applyBorder="1" applyAlignment="1" applyProtection="1">
      <alignment/>
      <protection locked="0"/>
    </xf>
    <xf numFmtId="0" fontId="42" fillId="0" borderId="0" xfId="55" applyFont="1">
      <alignment/>
      <protection/>
    </xf>
    <xf numFmtId="0" fontId="36" fillId="0" borderId="11" xfId="55" applyFont="1" applyBorder="1" applyAlignment="1">
      <alignment vertical="center" wrapText="1"/>
      <protection/>
    </xf>
    <xf numFmtId="0" fontId="36" fillId="0" borderId="11" xfId="55" applyFont="1" applyBorder="1" applyAlignment="1">
      <alignment horizontal="center" vertical="center"/>
      <protection/>
    </xf>
    <xf numFmtId="2" fontId="36" fillId="35" borderId="11" xfId="55" applyNumberFormat="1" applyFont="1" applyFill="1" applyBorder="1" applyAlignment="1" applyProtection="1">
      <alignment/>
      <protection locked="0"/>
    </xf>
    <xf numFmtId="2" fontId="36" fillId="35" borderId="12" xfId="55" applyNumberFormat="1" applyFont="1" applyFill="1" applyBorder="1" applyAlignment="1" applyProtection="1">
      <alignment/>
      <protection locked="0"/>
    </xf>
    <xf numFmtId="0" fontId="33" fillId="0" borderId="43" xfId="55" applyFont="1" applyBorder="1" applyAlignment="1">
      <alignment horizontal="center" vertical="center" wrapText="1"/>
      <protection/>
    </xf>
    <xf numFmtId="0" fontId="36" fillId="0" borderId="44" xfId="55" applyFont="1" applyBorder="1" applyAlignment="1">
      <alignment vertical="center" wrapText="1"/>
      <protection/>
    </xf>
    <xf numFmtId="0" fontId="36" fillId="0" borderId="44" xfId="55" applyFont="1" applyBorder="1" applyAlignment="1">
      <alignment horizontal="center" vertical="top" wrapText="1"/>
      <protection/>
    </xf>
    <xf numFmtId="165" fontId="36" fillId="35" borderId="44" xfId="55" applyNumberFormat="1" applyFont="1" applyFill="1" applyBorder="1" applyAlignment="1" applyProtection="1">
      <alignment/>
      <protection locked="0"/>
    </xf>
    <xf numFmtId="165" fontId="36" fillId="35" borderId="45" xfId="55" applyNumberFormat="1" applyFont="1" applyFill="1" applyBorder="1" applyAlignment="1" applyProtection="1">
      <alignment/>
      <protection locked="0"/>
    </xf>
    <xf numFmtId="165" fontId="36" fillId="35" borderId="42" xfId="55" applyNumberFormat="1" applyFont="1" applyFill="1" applyBorder="1" applyAlignment="1" applyProtection="1">
      <alignment horizontal="center" vertical="top" wrapText="1"/>
      <protection locked="0"/>
    </xf>
    <xf numFmtId="165" fontId="36" fillId="36" borderId="11" xfId="55" applyNumberFormat="1" applyFont="1" applyFill="1" applyBorder="1" applyAlignment="1" applyProtection="1">
      <alignment horizontal="center"/>
      <protection/>
    </xf>
    <xf numFmtId="165" fontId="36" fillId="36" borderId="12" xfId="55" applyNumberFormat="1" applyFont="1" applyFill="1" applyBorder="1" applyAlignment="1" applyProtection="1">
      <alignment horizontal="center"/>
      <protection/>
    </xf>
    <xf numFmtId="165" fontId="36" fillId="35" borderId="11" xfId="55" applyNumberFormat="1" applyFont="1" applyFill="1" applyBorder="1" applyAlignment="1" applyProtection="1">
      <alignment horizontal="center"/>
      <protection locked="0"/>
    </xf>
    <xf numFmtId="165" fontId="42" fillId="0" borderId="0" xfId="55" applyNumberFormat="1" applyFont="1">
      <alignment/>
      <protection/>
    </xf>
    <xf numFmtId="2" fontId="36" fillId="35" borderId="11" xfId="55" applyNumberFormat="1" applyFont="1" applyFill="1" applyBorder="1" applyAlignment="1" applyProtection="1">
      <alignment horizontal="center"/>
      <protection locked="0"/>
    </xf>
    <xf numFmtId="2" fontId="36" fillId="35" borderId="12" xfId="55" applyNumberFormat="1" applyFont="1" applyFill="1" applyBorder="1" applyAlignment="1" applyProtection="1">
      <alignment horizontal="center"/>
      <protection locked="0"/>
    </xf>
    <xf numFmtId="0" fontId="36" fillId="0" borderId="44" xfId="55" applyFont="1" applyFill="1" applyBorder="1" applyAlignment="1">
      <alignment vertical="center" wrapText="1"/>
      <protection/>
    </xf>
    <xf numFmtId="0" fontId="36" fillId="0" borderId="44" xfId="55" applyFont="1" applyBorder="1" applyAlignment="1">
      <alignment horizontal="center" vertical="center"/>
      <protection/>
    </xf>
    <xf numFmtId="0" fontId="33" fillId="0" borderId="13" xfId="55" applyFont="1" applyBorder="1" applyAlignment="1">
      <alignment horizontal="center" vertical="center" wrapText="1"/>
      <protection/>
    </xf>
    <xf numFmtId="0" fontId="36" fillId="0" borderId="15" xfId="55" applyFont="1" applyFill="1" applyBorder="1" applyAlignment="1">
      <alignment vertical="center" wrapText="1"/>
      <protection/>
    </xf>
    <xf numFmtId="0" fontId="36" fillId="0" borderId="15" xfId="55" applyFont="1" applyBorder="1" applyAlignment="1">
      <alignment horizontal="center" vertical="center"/>
      <protection/>
    </xf>
    <xf numFmtId="0" fontId="36" fillId="0" borderId="0" xfId="55" applyFont="1" applyBorder="1" applyAlignment="1">
      <alignment vertical="center" wrapText="1"/>
      <protection/>
    </xf>
    <xf numFmtId="0" fontId="43" fillId="0" borderId="0" xfId="55" applyFont="1">
      <alignment/>
      <protection/>
    </xf>
    <xf numFmtId="0" fontId="36" fillId="0" borderId="0" xfId="55" applyFont="1" applyAlignment="1">
      <alignment horizontal="left" vertical="center" wrapText="1"/>
      <protection/>
    </xf>
    <xf numFmtId="0" fontId="44" fillId="0" borderId="0" xfId="55" applyFont="1">
      <alignment/>
      <protection/>
    </xf>
    <xf numFmtId="0" fontId="36" fillId="0" borderId="0" xfId="55" applyFont="1" applyBorder="1" applyAlignment="1">
      <alignment vertical="top" wrapText="1"/>
      <protection/>
    </xf>
    <xf numFmtId="0" fontId="36" fillId="0" borderId="0" xfId="55" applyFont="1" applyFill="1" applyBorder="1" applyAlignment="1">
      <alignment horizontal="center" vertical="top" wrapText="1"/>
      <protection/>
    </xf>
    <xf numFmtId="0" fontId="36" fillId="0" borderId="0" xfId="55" applyFont="1" applyBorder="1">
      <alignment/>
      <protection/>
    </xf>
    <xf numFmtId="0" fontId="45" fillId="0" borderId="0" xfId="55" applyFont="1">
      <alignment/>
      <protection/>
    </xf>
    <xf numFmtId="0" fontId="12" fillId="0" borderId="0" xfId="55" applyFont="1">
      <alignment/>
      <protection/>
    </xf>
    <xf numFmtId="0" fontId="30" fillId="0" borderId="0" xfId="55" applyFont="1" applyAlignment="1">
      <alignment horizontal="left"/>
      <protection/>
    </xf>
    <xf numFmtId="0" fontId="30" fillId="0" borderId="0" xfId="55" applyFont="1">
      <alignment/>
      <protection/>
    </xf>
    <xf numFmtId="0" fontId="36" fillId="0" borderId="0" xfId="55" applyFont="1" applyFill="1" applyBorder="1" applyAlignment="1" applyProtection="1">
      <alignment horizontal="center" vertical="top" wrapText="1"/>
      <protection locked="0"/>
    </xf>
    <xf numFmtId="0" fontId="8" fillId="0" borderId="0" xfId="63" applyNumberFormat="1" applyFont="1" applyProtection="1">
      <alignment/>
      <protection/>
    </xf>
    <xf numFmtId="0" fontId="46" fillId="0" borderId="46" xfId="62" applyFont="1" applyFill="1" applyBorder="1" applyAlignment="1" applyProtection="1">
      <alignment horizontal="center" vertical="center" wrapText="1"/>
      <protection hidden="1"/>
    </xf>
    <xf numFmtId="0" fontId="46" fillId="0" borderId="47" xfId="62" applyFont="1" applyFill="1" applyBorder="1" applyAlignment="1" applyProtection="1">
      <alignment horizontal="center" vertical="center" wrapText="1"/>
      <protection hidden="1"/>
    </xf>
    <xf numFmtId="0" fontId="46" fillId="0" borderId="48" xfId="56" applyFont="1" applyFill="1" applyBorder="1" applyAlignment="1">
      <alignment horizontal="center" vertical="center" wrapText="1"/>
      <protection/>
    </xf>
    <xf numFmtId="0" fontId="46" fillId="0" borderId="49" xfId="56" applyFont="1" applyFill="1" applyBorder="1" applyAlignment="1">
      <alignment horizontal="center" vertical="center" wrapText="1"/>
      <protection/>
    </xf>
    <xf numFmtId="0" fontId="48" fillId="0" borderId="0" xfId="62" applyFont="1" applyBorder="1" applyAlignment="1" applyProtection="1">
      <alignment horizontal="center" vertical="center" wrapText="1"/>
      <protection/>
    </xf>
    <xf numFmtId="172" fontId="8" fillId="35" borderId="50" xfId="55" applyNumberFormat="1" applyFont="1" applyFill="1" applyBorder="1" applyAlignment="1" applyProtection="1">
      <alignment horizontal="center" vertical="center"/>
      <protection locked="0"/>
    </xf>
    <xf numFmtId="172" fontId="8" fillId="35" borderId="51" xfId="55" applyNumberFormat="1" applyFont="1" applyFill="1" applyBorder="1" applyAlignment="1" applyProtection="1">
      <alignment horizontal="center" vertical="center"/>
      <protection locked="0"/>
    </xf>
    <xf numFmtId="4" fontId="8" fillId="35" borderId="51" xfId="55" applyNumberFormat="1" applyFont="1" applyFill="1" applyBorder="1" applyAlignment="1" applyProtection="1">
      <alignment horizontal="center" vertical="center"/>
      <protection locked="0"/>
    </xf>
    <xf numFmtId="49" fontId="8" fillId="35" borderId="51" xfId="55" applyNumberFormat="1" applyFont="1" applyFill="1" applyBorder="1" applyAlignment="1" applyProtection="1">
      <alignment horizontal="right" vertical="center"/>
      <protection locked="0"/>
    </xf>
    <xf numFmtId="49" fontId="8" fillId="35" borderId="51" xfId="55" applyNumberFormat="1" applyFont="1" applyFill="1" applyBorder="1" applyAlignment="1" applyProtection="1">
      <alignment horizontal="center" vertical="center"/>
      <protection locked="0"/>
    </xf>
    <xf numFmtId="172" fontId="8" fillId="35" borderId="51" xfId="55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36" fillId="0" borderId="0" xfId="55" applyFont="1" applyAlignment="1">
      <alignment horizontal="left" vertical="center" wrapText="1"/>
      <protection/>
    </xf>
    <xf numFmtId="0" fontId="33" fillId="0" borderId="0" xfId="55" applyFont="1" applyBorder="1" applyAlignment="1" applyProtection="1">
      <alignment horizontal="center"/>
      <protection locked="0"/>
    </xf>
    <xf numFmtId="0" fontId="46" fillId="37" borderId="52" xfId="55" applyNumberFormat="1" applyFont="1" applyFill="1" applyBorder="1" applyAlignment="1" applyProtection="1">
      <alignment horizontal="center" vertical="center" wrapText="1"/>
      <protection/>
    </xf>
    <xf numFmtId="49" fontId="46" fillId="37" borderId="53" xfId="55" applyNumberFormat="1" applyFont="1" applyFill="1" applyBorder="1" applyAlignment="1" applyProtection="1">
      <alignment horizontal="center" vertical="center" wrapText="1"/>
      <protection/>
    </xf>
    <xf numFmtId="49" fontId="46" fillId="37" borderId="54" xfId="55" applyNumberFormat="1" applyFont="1" applyFill="1" applyBorder="1" applyAlignment="1" applyProtection="1">
      <alignment horizontal="center" vertical="center" wrapText="1"/>
      <protection/>
    </xf>
    <xf numFmtId="0" fontId="47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6" fillId="0" borderId="55" xfId="56" applyFont="1" applyFill="1" applyBorder="1" applyAlignment="1">
      <alignment horizontal="center" vertical="center" wrapText="1"/>
      <protection/>
    </xf>
    <xf numFmtId="0" fontId="46" fillId="0" borderId="56" xfId="56" applyFont="1" applyFill="1" applyBorder="1" applyAlignment="1">
      <alignment horizontal="center" vertical="center" wrapText="1"/>
      <protection/>
    </xf>
    <xf numFmtId="0" fontId="46" fillId="0" borderId="57" xfId="56" applyFont="1" applyFill="1" applyBorder="1" applyAlignment="1">
      <alignment horizontal="center" vertical="center" wrapText="1" shrinkToFit="1"/>
      <protection/>
    </xf>
    <xf numFmtId="0" fontId="46" fillId="0" borderId="24" xfId="56" applyFont="1" applyFill="1" applyBorder="1" applyAlignment="1">
      <alignment horizontal="center" vertical="center" wrapText="1" shrinkToFit="1"/>
      <protection/>
    </xf>
    <xf numFmtId="0" fontId="46" fillId="0" borderId="58" xfId="56" applyFont="1" applyFill="1" applyBorder="1" applyAlignment="1">
      <alignment horizontal="center" vertical="center" wrapText="1"/>
      <protection/>
    </xf>
    <xf numFmtId="0" fontId="46" fillId="0" borderId="25" xfId="56" applyFont="1" applyFill="1" applyBorder="1" applyAlignment="1">
      <alignment horizontal="center" vertical="center" wrapText="1"/>
      <protection/>
    </xf>
    <xf numFmtId="0" fontId="8" fillId="0" borderId="59" xfId="0" applyNumberFormat="1" applyFont="1" applyBorder="1" applyAlignment="1">
      <alignment horizontal="center" vertical="center" wrapText="1"/>
    </xf>
    <xf numFmtId="0" fontId="46" fillId="0" borderId="27" xfId="56" applyFont="1" applyFill="1" applyBorder="1" applyAlignment="1">
      <alignment horizontal="center" vertical="center" wrapText="1" shrinkToFit="1"/>
      <protection/>
    </xf>
    <xf numFmtId="0" fontId="46" fillId="0" borderId="60" xfId="56" applyFont="1" applyFill="1" applyBorder="1" applyAlignment="1">
      <alignment horizontal="center" vertical="center" wrapText="1"/>
      <protection/>
    </xf>
    <xf numFmtId="2" fontId="25" fillId="0" borderId="44" xfId="0" applyNumberFormat="1" applyFont="1" applyBorder="1" applyAlignment="1">
      <alignment horizontal="center"/>
    </xf>
    <xf numFmtId="2" fontId="25" fillId="0" borderId="61" xfId="0" applyNumberFormat="1" applyFont="1" applyBorder="1" applyAlignment="1">
      <alignment horizontal="center"/>
    </xf>
    <xf numFmtId="2" fontId="25" fillId="0" borderId="42" xfId="0" applyNumberFormat="1" applyFont="1" applyBorder="1" applyAlignment="1">
      <alignment horizontal="center"/>
    </xf>
    <xf numFmtId="2" fontId="25" fillId="0" borderId="43" xfId="0" applyNumberFormat="1" applyFont="1" applyBorder="1" applyAlignment="1">
      <alignment horizontal="center"/>
    </xf>
    <xf numFmtId="2" fontId="25" fillId="0" borderId="62" xfId="0" applyNumberFormat="1" applyFont="1" applyBorder="1" applyAlignment="1">
      <alignment horizontal="center"/>
    </xf>
    <xf numFmtId="2" fontId="25" fillId="0" borderId="41" xfId="0" applyNumberFormat="1" applyFont="1" applyBorder="1" applyAlignment="1">
      <alignment horizontal="center"/>
    </xf>
    <xf numFmtId="2" fontId="25" fillId="0" borderId="63" xfId="0" applyNumberFormat="1" applyFont="1" applyBorder="1" applyAlignment="1">
      <alignment horizontal="center"/>
    </xf>
    <xf numFmtId="2" fontId="25" fillId="0" borderId="64" xfId="0" applyNumberFormat="1" applyFont="1" applyBorder="1" applyAlignment="1">
      <alignment horizontal="center"/>
    </xf>
    <xf numFmtId="2" fontId="25" fillId="0" borderId="57" xfId="0" applyNumberFormat="1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65" xfId="0" applyFont="1" applyBorder="1" applyAlignment="1">
      <alignment horizontal="center"/>
    </xf>
    <xf numFmtId="0" fontId="25" fillId="0" borderId="66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67" xfId="0" applyFont="1" applyBorder="1" applyAlignment="1">
      <alignment horizontal="center"/>
    </xf>
    <xf numFmtId="0" fontId="25" fillId="0" borderId="68" xfId="0" applyFont="1" applyBorder="1" applyAlignment="1">
      <alignment horizontal="center"/>
    </xf>
    <xf numFmtId="0" fontId="25" fillId="0" borderId="69" xfId="0" applyFont="1" applyBorder="1" applyAlignment="1">
      <alignment horizontal="center"/>
    </xf>
    <xf numFmtId="0" fontId="25" fillId="0" borderId="70" xfId="0" applyFont="1" applyBorder="1" applyAlignment="1">
      <alignment horizontal="center"/>
    </xf>
    <xf numFmtId="0" fontId="25" fillId="0" borderId="18" xfId="0" applyFont="1" applyBorder="1" applyAlignment="1">
      <alignment horizontal="left" wrapText="1"/>
    </xf>
    <xf numFmtId="0" fontId="25" fillId="0" borderId="18" xfId="0" applyFont="1" applyBorder="1" applyAlignment="1">
      <alignment horizontal="left" vertical="top" wrapText="1"/>
    </xf>
    <xf numFmtId="0" fontId="25" fillId="0" borderId="71" xfId="0" applyFont="1" applyBorder="1" applyAlignment="1">
      <alignment horizontal="left" wrapText="1"/>
    </xf>
    <xf numFmtId="49" fontId="24" fillId="0" borderId="72" xfId="0" applyNumberFormat="1" applyFont="1" applyBorder="1" applyAlignment="1">
      <alignment horizontal="center" vertical="top"/>
    </xf>
    <xf numFmtId="49" fontId="24" fillId="0" borderId="73" xfId="0" applyNumberFormat="1" applyFont="1" applyBorder="1" applyAlignment="1">
      <alignment horizontal="center" vertical="top"/>
    </xf>
    <xf numFmtId="49" fontId="24" fillId="0" borderId="74" xfId="0" applyNumberFormat="1" applyFont="1" applyBorder="1" applyAlignment="1">
      <alignment horizontal="center" vertical="top"/>
    </xf>
    <xf numFmtId="0" fontId="25" fillId="0" borderId="75" xfId="0" applyFont="1" applyBorder="1" applyAlignment="1">
      <alignment vertical="top" wrapText="1"/>
    </xf>
    <xf numFmtId="0" fontId="25" fillId="0" borderId="45" xfId="0" applyFont="1" applyBorder="1" applyAlignment="1">
      <alignment horizontal="center"/>
    </xf>
    <xf numFmtId="0" fontId="25" fillId="0" borderId="76" xfId="0" applyFont="1" applyBorder="1" applyAlignment="1">
      <alignment horizontal="center"/>
    </xf>
    <xf numFmtId="0" fontId="25" fillId="0" borderId="77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0" borderId="78" xfId="0" applyFont="1" applyBorder="1" applyAlignment="1">
      <alignment horizontal="center" vertical="top" wrapText="1"/>
    </xf>
    <xf numFmtId="0" fontId="24" fillId="0" borderId="74" xfId="0" applyFont="1" applyBorder="1" applyAlignment="1">
      <alignment horizontal="center" vertical="top" wrapText="1"/>
    </xf>
    <xf numFmtId="0" fontId="25" fillId="0" borderId="79" xfId="0" applyFont="1" applyBorder="1" applyAlignment="1">
      <alignment horizontal="center" vertical="top"/>
    </xf>
    <xf numFmtId="0" fontId="25" fillId="0" borderId="80" xfId="0" applyFont="1" applyBorder="1" applyAlignment="1">
      <alignment horizontal="center" vertical="top"/>
    </xf>
    <xf numFmtId="0" fontId="25" fillId="0" borderId="81" xfId="0" applyFont="1" applyBorder="1" applyAlignment="1">
      <alignment horizontal="center" vertical="top"/>
    </xf>
    <xf numFmtId="0" fontId="25" fillId="0" borderId="26" xfId="0" applyFont="1" applyBorder="1" applyAlignment="1">
      <alignment horizontal="center" vertical="top"/>
    </xf>
    <xf numFmtId="0" fontId="25" fillId="0" borderId="24" xfId="0" applyFont="1" applyBorder="1" applyAlignment="1">
      <alignment horizontal="center" vertical="top"/>
    </xf>
    <xf numFmtId="0" fontId="25" fillId="0" borderId="27" xfId="0" applyFont="1" applyBorder="1" applyAlignment="1">
      <alignment horizontal="center" vertical="top"/>
    </xf>
    <xf numFmtId="0" fontId="25" fillId="0" borderId="82" xfId="0" applyFont="1" applyBorder="1" applyAlignment="1">
      <alignment horizontal="center" vertical="top" wrapText="1"/>
    </xf>
    <xf numFmtId="0" fontId="25" fillId="0" borderId="77" xfId="0" applyFont="1" applyBorder="1" applyAlignment="1">
      <alignment horizontal="center" vertical="top" wrapText="1"/>
    </xf>
    <xf numFmtId="2" fontId="25" fillId="0" borderId="45" xfId="0" applyNumberFormat="1" applyFont="1" applyBorder="1" applyAlignment="1">
      <alignment horizontal="center"/>
    </xf>
    <xf numFmtId="2" fontId="25" fillId="0" borderId="76" xfId="0" applyNumberFormat="1" applyFont="1" applyBorder="1" applyAlignment="1">
      <alignment horizontal="center"/>
    </xf>
    <xf numFmtId="2" fontId="25" fillId="0" borderId="77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9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4" fillId="0" borderId="18" xfId="0" applyFont="1" applyBorder="1" applyAlignment="1">
      <alignment horizontal="left" wrapText="1"/>
    </xf>
    <xf numFmtId="0" fontId="74" fillId="0" borderId="18" xfId="0" applyFont="1" applyBorder="1" applyAlignment="1">
      <alignment horizontal="left" vertical="top" wrapText="1"/>
    </xf>
    <xf numFmtId="0" fontId="74" fillId="0" borderId="66" xfId="0" applyFont="1" applyBorder="1" applyAlignment="1">
      <alignment horizontal="center"/>
    </xf>
    <xf numFmtId="0" fontId="74" fillId="0" borderId="37" xfId="0" applyFont="1" applyBorder="1" applyAlignment="1">
      <alignment horizontal="center"/>
    </xf>
    <xf numFmtId="0" fontId="74" fillId="0" borderId="38" xfId="0" applyFont="1" applyBorder="1" applyAlignment="1">
      <alignment horizontal="center"/>
    </xf>
    <xf numFmtId="0" fontId="74" fillId="0" borderId="43" xfId="0" applyFont="1" applyBorder="1" applyAlignment="1">
      <alignment horizontal="center"/>
    </xf>
    <xf numFmtId="0" fontId="74" fillId="0" borderId="62" xfId="0" applyFont="1" applyBorder="1" applyAlignment="1">
      <alignment horizontal="center"/>
    </xf>
    <xf numFmtId="0" fontId="74" fillId="0" borderId="41" xfId="0" applyFont="1" applyBorder="1" applyAlignment="1">
      <alignment horizontal="center"/>
    </xf>
    <xf numFmtId="0" fontId="74" fillId="0" borderId="44" xfId="0" applyFont="1" applyBorder="1" applyAlignment="1">
      <alignment horizontal="center"/>
    </xf>
    <xf numFmtId="0" fontId="74" fillId="0" borderId="61" xfId="0" applyFont="1" applyBorder="1" applyAlignment="1">
      <alignment horizontal="center"/>
    </xf>
    <xf numFmtId="0" fontId="74" fillId="0" borderId="42" xfId="0" applyFont="1" applyBorder="1" applyAlignment="1">
      <alignment horizontal="center"/>
    </xf>
    <xf numFmtId="0" fontId="74" fillId="0" borderId="63" xfId="0" applyFont="1" applyBorder="1" applyAlignment="1">
      <alignment horizontal="center"/>
    </xf>
    <xf numFmtId="0" fontId="74" fillId="0" borderId="64" xfId="0" applyFont="1" applyBorder="1" applyAlignment="1">
      <alignment horizontal="center"/>
    </xf>
    <xf numFmtId="0" fontId="74" fillId="0" borderId="57" xfId="0" applyFont="1" applyBorder="1" applyAlignment="1">
      <alignment horizontal="center"/>
    </xf>
    <xf numFmtId="2" fontId="74" fillId="0" borderId="44" xfId="0" applyNumberFormat="1" applyFont="1" applyBorder="1" applyAlignment="1">
      <alignment horizontal="center"/>
    </xf>
    <xf numFmtId="2" fontId="74" fillId="0" borderId="61" xfId="0" applyNumberFormat="1" applyFont="1" applyBorder="1" applyAlignment="1">
      <alignment horizontal="center"/>
    </xf>
    <xf numFmtId="2" fontId="74" fillId="0" borderId="42" xfId="0" applyNumberFormat="1" applyFont="1" applyBorder="1" applyAlignment="1">
      <alignment horizontal="center"/>
    </xf>
    <xf numFmtId="2" fontId="74" fillId="0" borderId="43" xfId="0" applyNumberFormat="1" applyFont="1" applyBorder="1" applyAlignment="1">
      <alignment horizontal="center"/>
    </xf>
    <xf numFmtId="2" fontId="74" fillId="0" borderId="62" xfId="0" applyNumberFormat="1" applyFont="1" applyBorder="1" applyAlignment="1">
      <alignment horizontal="center"/>
    </xf>
    <xf numFmtId="2" fontId="74" fillId="0" borderId="41" xfId="0" applyNumberFormat="1" applyFont="1" applyBorder="1" applyAlignment="1">
      <alignment horizontal="center"/>
    </xf>
    <xf numFmtId="0" fontId="75" fillId="0" borderId="0" xfId="0" applyFont="1" applyAlignment="1">
      <alignment horizontal="center"/>
    </xf>
    <xf numFmtId="0" fontId="74" fillId="0" borderId="78" xfId="0" applyFont="1" applyBorder="1" applyAlignment="1">
      <alignment horizontal="center" vertical="top" wrapText="1"/>
    </xf>
    <xf numFmtId="0" fontId="74" fillId="0" borderId="74" xfId="0" applyFont="1" applyBorder="1" applyAlignment="1">
      <alignment horizontal="center" vertical="top" wrapText="1"/>
    </xf>
    <xf numFmtId="0" fontId="74" fillId="0" borderId="79" xfId="0" applyFont="1" applyBorder="1" applyAlignment="1">
      <alignment horizontal="center" vertical="top"/>
    </xf>
    <xf numFmtId="0" fontId="74" fillId="0" borderId="80" xfId="0" applyFont="1" applyBorder="1" applyAlignment="1">
      <alignment horizontal="center" vertical="top"/>
    </xf>
    <xf numFmtId="0" fontId="74" fillId="0" borderId="81" xfId="0" applyFont="1" applyBorder="1" applyAlignment="1">
      <alignment horizontal="center" vertical="top"/>
    </xf>
    <xf numFmtId="0" fontId="74" fillId="0" borderId="26" xfId="0" applyFont="1" applyBorder="1" applyAlignment="1">
      <alignment horizontal="center" vertical="top"/>
    </xf>
    <xf numFmtId="0" fontId="74" fillId="0" borderId="24" xfId="0" applyFont="1" applyBorder="1" applyAlignment="1">
      <alignment horizontal="center" vertical="top"/>
    </xf>
    <xf numFmtId="0" fontId="74" fillId="0" borderId="27" xfId="0" applyFont="1" applyBorder="1" applyAlignment="1">
      <alignment horizontal="center" vertical="top"/>
    </xf>
    <xf numFmtId="0" fontId="74" fillId="0" borderId="82" xfId="0" applyFont="1" applyBorder="1" applyAlignment="1">
      <alignment horizontal="center" vertical="top" wrapText="1"/>
    </xf>
    <xf numFmtId="0" fontId="74" fillId="0" borderId="77" xfId="0" applyFont="1" applyBorder="1" applyAlignment="1">
      <alignment horizontal="center" vertical="top" wrapText="1"/>
    </xf>
    <xf numFmtId="0" fontId="74" fillId="0" borderId="70" xfId="0" applyFont="1" applyBorder="1" applyAlignment="1">
      <alignment horizontal="center"/>
    </xf>
    <xf numFmtId="0" fontId="74" fillId="0" borderId="67" xfId="0" applyFont="1" applyBorder="1" applyAlignment="1">
      <alignment horizontal="center"/>
    </xf>
    <xf numFmtId="0" fontId="74" fillId="0" borderId="68" xfId="0" applyFont="1" applyBorder="1" applyAlignment="1">
      <alignment horizontal="center"/>
    </xf>
    <xf numFmtId="0" fontId="74" fillId="0" borderId="65" xfId="0" applyFont="1" applyBorder="1" applyAlignment="1">
      <alignment horizontal="center"/>
    </xf>
    <xf numFmtId="0" fontId="74" fillId="0" borderId="69" xfId="0" applyFont="1" applyBorder="1" applyAlignment="1">
      <alignment horizontal="center"/>
    </xf>
    <xf numFmtId="0" fontId="74" fillId="0" borderId="19" xfId="0" applyFont="1" applyBorder="1" applyAlignment="1">
      <alignment horizontal="center"/>
    </xf>
    <xf numFmtId="0" fontId="74" fillId="0" borderId="18" xfId="0" applyFont="1" applyBorder="1" applyAlignment="1">
      <alignment horizontal="center"/>
    </xf>
    <xf numFmtId="0" fontId="74" fillId="0" borderId="16" xfId="0" applyFont="1" applyBorder="1" applyAlignment="1">
      <alignment horizontal="center"/>
    </xf>
    <xf numFmtId="49" fontId="74" fillId="0" borderId="72" xfId="0" applyNumberFormat="1" applyFont="1" applyBorder="1" applyAlignment="1">
      <alignment horizontal="center" vertical="top"/>
    </xf>
    <xf numFmtId="49" fontId="74" fillId="0" borderId="73" xfId="0" applyNumberFormat="1" applyFont="1" applyBorder="1" applyAlignment="1">
      <alignment horizontal="center" vertical="top"/>
    </xf>
    <xf numFmtId="49" fontId="74" fillId="0" borderId="74" xfId="0" applyNumberFormat="1" applyFont="1" applyBorder="1" applyAlignment="1">
      <alignment horizontal="center" vertical="top"/>
    </xf>
    <xf numFmtId="0" fontId="74" fillId="0" borderId="75" xfId="0" applyFont="1" applyBorder="1" applyAlignment="1">
      <alignment vertical="top" wrapText="1"/>
    </xf>
    <xf numFmtId="0" fontId="74" fillId="0" borderId="45" xfId="0" applyFont="1" applyBorder="1" applyAlignment="1">
      <alignment horizontal="center"/>
    </xf>
    <xf numFmtId="0" fontId="74" fillId="0" borderId="76" xfId="0" applyFont="1" applyBorder="1" applyAlignment="1">
      <alignment horizontal="center"/>
    </xf>
    <xf numFmtId="0" fontId="74" fillId="0" borderId="77" xfId="0" applyFont="1" applyBorder="1" applyAlignment="1">
      <alignment horizontal="center"/>
    </xf>
    <xf numFmtId="0" fontId="74" fillId="0" borderId="71" xfId="0" applyFont="1" applyBorder="1" applyAlignment="1">
      <alignment horizontal="left" wrapText="1"/>
    </xf>
    <xf numFmtId="0" fontId="70" fillId="0" borderId="0" xfId="0" applyFont="1" applyBorder="1" applyAlignment="1">
      <alignment horizontal="center"/>
    </xf>
    <xf numFmtId="0" fontId="10" fillId="0" borderId="35" xfId="60" applyNumberFormat="1" applyFont="1" applyFill="1" applyBorder="1" applyAlignment="1" applyProtection="1">
      <alignment horizontal="center" vertical="center"/>
      <protection/>
    </xf>
    <xf numFmtId="0" fontId="10" fillId="0" borderId="41" xfId="60" applyNumberFormat="1" applyFont="1" applyFill="1" applyBorder="1" applyAlignment="1" applyProtection="1">
      <alignment horizontal="center" vertical="center"/>
      <protection/>
    </xf>
    <xf numFmtId="0" fontId="10" fillId="0" borderId="82" xfId="60" applyNumberFormat="1" applyFont="1" applyFill="1" applyBorder="1" applyAlignment="1" applyProtection="1">
      <alignment horizontal="center" vertical="center" wrapText="1"/>
      <protection/>
    </xf>
    <xf numFmtId="0" fontId="10" fillId="0" borderId="77" xfId="60" applyNumberFormat="1" applyFont="1" applyFill="1" applyBorder="1" applyAlignment="1" applyProtection="1">
      <alignment horizontal="center" vertical="center" wrapText="1"/>
      <protection/>
    </xf>
    <xf numFmtId="0" fontId="14" fillId="0" borderId="70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9" fillId="0" borderId="68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65" xfId="0" applyFont="1" applyBorder="1" applyAlignment="1">
      <alignment horizontal="center"/>
    </xf>
    <xf numFmtId="0" fontId="19" fillId="0" borderId="67" xfId="0" applyFont="1" applyBorder="1" applyAlignment="1">
      <alignment horizontal="center"/>
    </xf>
    <xf numFmtId="0" fontId="19" fillId="0" borderId="69" xfId="0" applyFont="1" applyBorder="1" applyAlignment="1">
      <alignment horizontal="center"/>
    </xf>
    <xf numFmtId="0" fontId="19" fillId="0" borderId="70" xfId="0" applyFont="1" applyBorder="1" applyAlignment="1">
      <alignment horizontal="center"/>
    </xf>
    <xf numFmtId="0" fontId="15" fillId="0" borderId="35" xfId="60" applyNumberFormat="1" applyFont="1" applyFill="1" applyBorder="1" applyAlignment="1" applyProtection="1">
      <alignment horizontal="center" vertical="center"/>
      <protection/>
    </xf>
    <xf numFmtId="0" fontId="15" fillId="0" borderId="41" xfId="60" applyNumberFormat="1" applyFont="1" applyFill="1" applyBorder="1" applyAlignment="1" applyProtection="1">
      <alignment horizontal="center" vertical="center"/>
      <protection/>
    </xf>
    <xf numFmtId="0" fontId="15" fillId="0" borderId="82" xfId="60" applyNumberFormat="1" applyFont="1" applyFill="1" applyBorder="1" applyAlignment="1" applyProtection="1">
      <alignment horizontal="center" vertical="center" wrapText="1"/>
      <protection/>
    </xf>
    <xf numFmtId="0" fontId="15" fillId="0" borderId="77" xfId="60" applyNumberFormat="1" applyFont="1" applyFill="1" applyBorder="1" applyAlignment="1" applyProtection="1">
      <alignment horizontal="center" vertical="center" wrapText="1"/>
      <protection/>
    </xf>
    <xf numFmtId="0" fontId="15" fillId="0" borderId="44" xfId="60" applyNumberFormat="1" applyFont="1" applyFill="1" applyBorder="1" applyAlignment="1" applyProtection="1">
      <alignment horizontal="center" vertical="center"/>
      <protection/>
    </xf>
    <xf numFmtId="0" fontId="15" fillId="0" borderId="42" xfId="60" applyNumberFormat="1" applyFont="1" applyFill="1" applyBorder="1" applyAlignment="1" applyProtection="1">
      <alignment horizontal="center" vertical="center"/>
      <protection/>
    </xf>
    <xf numFmtId="0" fontId="15" fillId="0" borderId="63" xfId="60" applyNumberFormat="1" applyFont="1" applyFill="1" applyBorder="1" applyAlignment="1" applyProtection="1">
      <alignment horizontal="center" vertical="center" wrapText="1"/>
      <protection/>
    </xf>
    <xf numFmtId="0" fontId="15" fillId="0" borderId="57" xfId="60" applyNumberFormat="1" applyFont="1" applyFill="1" applyBorder="1" applyAlignment="1" applyProtection="1">
      <alignment horizontal="center" vertical="center" wrapText="1"/>
      <protection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1" fillId="0" borderId="44" xfId="60" applyNumberFormat="1" applyFont="1" applyFill="1" applyBorder="1" applyAlignment="1" applyProtection="1">
      <alignment horizontal="center" vertical="center"/>
      <protection/>
    </xf>
    <xf numFmtId="0" fontId="21" fillId="0" borderId="42" xfId="60" applyNumberFormat="1" applyFont="1" applyFill="1" applyBorder="1" applyAlignment="1" applyProtection="1">
      <alignment horizontal="center" vertical="center"/>
      <protection/>
    </xf>
    <xf numFmtId="0" fontId="21" fillId="0" borderId="63" xfId="60" applyNumberFormat="1" applyFont="1" applyFill="1" applyBorder="1" applyAlignment="1" applyProtection="1">
      <alignment horizontal="center" vertical="center" wrapText="1"/>
      <protection/>
    </xf>
    <xf numFmtId="0" fontId="21" fillId="0" borderId="57" xfId="60" applyNumberFormat="1" applyFont="1" applyFill="1" applyBorder="1" applyAlignment="1" applyProtection="1">
      <alignment horizontal="center" vertical="center" wrapText="1"/>
      <protection/>
    </xf>
    <xf numFmtId="0" fontId="78" fillId="0" borderId="0" xfId="57" applyNumberFormat="1" applyFont="1" applyFill="1" applyAlignment="1" applyProtection="1">
      <alignment vertical="center" wrapText="1"/>
      <protection/>
    </xf>
    <xf numFmtId="0" fontId="78" fillId="0" borderId="0" xfId="57" applyFont="1" applyFill="1" applyAlignment="1" applyProtection="1">
      <alignment horizontal="left" vertical="center" wrapText="1"/>
      <protection/>
    </xf>
    <xf numFmtId="0" fontId="78" fillId="0" borderId="0" xfId="57" applyFont="1" applyAlignment="1" applyProtection="1">
      <alignment vertical="center" wrapText="1"/>
      <protection/>
    </xf>
    <xf numFmtId="0" fontId="78" fillId="0" borderId="0" xfId="57" applyFont="1" applyAlignment="1" applyProtection="1">
      <alignment horizontal="center" vertical="center" wrapText="1"/>
      <protection/>
    </xf>
    <xf numFmtId="0" fontId="78" fillId="0" borderId="0" xfId="57" applyFont="1" applyFill="1" applyAlignment="1" applyProtection="1">
      <alignment vertical="center" wrapText="1"/>
      <protection/>
    </xf>
    <xf numFmtId="0" fontId="79" fillId="0" borderId="0" xfId="57" applyFont="1" applyAlignment="1" applyProtection="1">
      <alignment vertical="center" wrapText="1"/>
      <protection/>
    </xf>
    <xf numFmtId="0" fontId="8" fillId="0" borderId="0" xfId="57" applyFont="1" applyAlignment="1" applyProtection="1">
      <alignment vertical="center" wrapText="1"/>
      <protection/>
    </xf>
    <xf numFmtId="0" fontId="46" fillId="0" borderId="0" xfId="57" applyFont="1" applyAlignment="1" applyProtection="1">
      <alignment horizontal="right" vertical="center" wrapText="1"/>
      <protection/>
    </xf>
    <xf numFmtId="0" fontId="8" fillId="0" borderId="0" xfId="57" applyFont="1" applyFill="1" applyAlignment="1" applyProtection="1">
      <alignment vertical="center" wrapText="1"/>
      <protection/>
    </xf>
    <xf numFmtId="0" fontId="8" fillId="34" borderId="0" xfId="57" applyFont="1" applyFill="1" applyBorder="1" applyAlignment="1" applyProtection="1">
      <alignment vertical="center" wrapText="1"/>
      <protection/>
    </xf>
    <xf numFmtId="0" fontId="8" fillId="0" borderId="0" xfId="57" applyFont="1" applyBorder="1" applyAlignment="1" applyProtection="1">
      <alignment vertical="center" wrapText="1"/>
      <protection/>
    </xf>
    <xf numFmtId="0" fontId="8" fillId="34" borderId="0" xfId="58" applyFont="1" applyFill="1" applyBorder="1" applyAlignment="1" applyProtection="1">
      <alignment vertical="center" wrapText="1"/>
      <protection/>
    </xf>
    <xf numFmtId="0" fontId="46" fillId="34" borderId="0" xfId="58" applyFont="1" applyFill="1" applyBorder="1" applyAlignment="1" applyProtection="1">
      <alignment vertical="center" wrapText="1"/>
      <protection/>
    </xf>
    <xf numFmtId="0" fontId="46" fillId="0" borderId="0" xfId="58" applyFont="1" applyFill="1" applyBorder="1" applyAlignment="1" applyProtection="1">
      <alignment horizontal="right" vertical="center" wrapText="1"/>
      <protection/>
    </xf>
    <xf numFmtId="0" fontId="46" fillId="37" borderId="52" xfId="58" applyFont="1" applyFill="1" applyBorder="1" applyAlignment="1" applyProtection="1">
      <alignment horizontal="center" vertical="center" wrapText="1"/>
      <protection/>
    </xf>
    <xf numFmtId="0" fontId="46" fillId="37" borderId="53" xfId="58" applyFont="1" applyFill="1" applyBorder="1" applyAlignment="1" applyProtection="1">
      <alignment horizontal="center" vertical="center" wrapText="1"/>
      <protection/>
    </xf>
    <xf numFmtId="0" fontId="46" fillId="37" borderId="54" xfId="58" applyFont="1" applyFill="1" applyBorder="1" applyAlignment="1" applyProtection="1">
      <alignment horizontal="center" vertical="center" wrapText="1"/>
      <protection/>
    </xf>
    <xf numFmtId="0" fontId="8" fillId="0" borderId="0" xfId="58" applyFont="1" applyFill="1" applyBorder="1" applyAlignment="1" applyProtection="1">
      <alignment vertical="center" wrapText="1"/>
      <protection/>
    </xf>
    <xf numFmtId="0" fontId="8" fillId="34" borderId="0" xfId="58" applyFont="1" applyFill="1" applyBorder="1" applyAlignment="1" applyProtection="1">
      <alignment horizontal="center" vertical="center" wrapText="1"/>
      <protection/>
    </xf>
    <xf numFmtId="0" fontId="8" fillId="34" borderId="83" xfId="58" applyFont="1" applyFill="1" applyBorder="1" applyAlignment="1" applyProtection="1">
      <alignment vertical="center" wrapText="1"/>
      <protection/>
    </xf>
    <xf numFmtId="0" fontId="8" fillId="34" borderId="84" xfId="58" applyFont="1" applyFill="1" applyBorder="1" applyAlignment="1" applyProtection="1">
      <alignment vertical="center" wrapText="1"/>
      <protection/>
    </xf>
    <xf numFmtId="0" fontId="8" fillId="34" borderId="84" xfId="58" applyFont="1" applyFill="1" applyBorder="1" applyAlignment="1" applyProtection="1">
      <alignment horizontal="center" vertical="center" wrapText="1"/>
      <protection/>
    </xf>
    <xf numFmtId="0" fontId="46" fillId="34" borderId="85" xfId="58" applyFont="1" applyFill="1" applyBorder="1" applyAlignment="1" applyProtection="1">
      <alignment vertical="center" wrapText="1"/>
      <protection/>
    </xf>
    <xf numFmtId="0" fontId="8" fillId="34" borderId="86" xfId="58" applyFont="1" applyFill="1" applyBorder="1" applyAlignment="1" applyProtection="1">
      <alignment vertical="center" wrapText="1"/>
      <protection/>
    </xf>
    <xf numFmtId="0" fontId="46" fillId="34" borderId="87" xfId="58" applyFont="1" applyFill="1" applyBorder="1" applyAlignment="1" applyProtection="1">
      <alignment horizontal="center" vertical="center" wrapText="1"/>
      <protection/>
    </xf>
    <xf numFmtId="0" fontId="8" fillId="36" borderId="88" xfId="58" applyFont="1" applyFill="1" applyBorder="1" applyAlignment="1" applyProtection="1">
      <alignment horizontal="center" vertical="center" wrapText="1"/>
      <protection/>
    </xf>
    <xf numFmtId="0" fontId="8" fillId="36" borderId="89" xfId="58" applyFont="1" applyFill="1" applyBorder="1" applyAlignment="1" applyProtection="1">
      <alignment horizontal="center" vertical="center" wrapText="1"/>
      <protection/>
    </xf>
    <xf numFmtId="0" fontId="46" fillId="34" borderId="90" xfId="58" applyFont="1" applyFill="1" applyBorder="1" applyAlignment="1" applyProtection="1">
      <alignment vertical="center" wrapText="1"/>
      <protection/>
    </xf>
    <xf numFmtId="14" fontId="78" fillId="34" borderId="0" xfId="61" applyNumberFormat="1" applyFont="1" applyFill="1" applyBorder="1" applyAlignment="1" applyProtection="1">
      <alignment horizontal="center" vertical="center" wrapText="1"/>
      <protection/>
    </xf>
    <xf numFmtId="0" fontId="78" fillId="34" borderId="86" xfId="61" applyNumberFormat="1" applyFont="1" applyFill="1" applyBorder="1" applyAlignment="1" applyProtection="1">
      <alignment horizontal="center" vertical="center" wrapText="1"/>
      <protection/>
    </xf>
    <xf numFmtId="0" fontId="78" fillId="34" borderId="0" xfId="61" applyNumberFormat="1" applyFont="1" applyFill="1" applyBorder="1" applyAlignment="1" applyProtection="1">
      <alignment horizontal="center" vertical="center" wrapText="1"/>
      <protection/>
    </xf>
    <xf numFmtId="0" fontId="8" fillId="34" borderId="0" xfId="61" applyNumberFormat="1" applyFont="1" applyFill="1" applyBorder="1" applyAlignment="1" applyProtection="1">
      <alignment horizontal="center" vertical="center" wrapText="1"/>
      <protection/>
    </xf>
    <xf numFmtId="0" fontId="8" fillId="34" borderId="0" xfId="57" applyFont="1" applyFill="1" applyBorder="1" applyAlignment="1" applyProtection="1">
      <alignment horizontal="center" vertical="center" wrapText="1"/>
      <protection/>
    </xf>
    <xf numFmtId="0" fontId="8" fillId="34" borderId="90" xfId="57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top"/>
      <protection/>
    </xf>
    <xf numFmtId="0" fontId="46" fillId="34" borderId="52" xfId="58" applyFont="1" applyFill="1" applyBorder="1" applyAlignment="1" applyProtection="1">
      <alignment horizontal="center" vertical="center" wrapText="1"/>
      <protection/>
    </xf>
    <xf numFmtId="0" fontId="46" fillId="36" borderId="91" xfId="61" applyNumberFormat="1" applyFont="1" applyFill="1" applyBorder="1" applyAlignment="1" applyProtection="1">
      <alignment horizontal="center" vertical="center" wrapText="1"/>
      <protection/>
    </xf>
    <xf numFmtId="0" fontId="46" fillId="36" borderId="54" xfId="61" applyNumberFormat="1" applyFont="1" applyFill="1" applyBorder="1" applyAlignment="1" applyProtection="1">
      <alignment horizontal="center" vertical="center" wrapText="1"/>
      <protection/>
    </xf>
    <xf numFmtId="0" fontId="8" fillId="34" borderId="90" xfId="58" applyFont="1" applyFill="1" applyBorder="1" applyAlignment="1" applyProtection="1">
      <alignment horizontal="center" vertical="center" wrapText="1"/>
      <protection/>
    </xf>
    <xf numFmtId="0" fontId="8" fillId="0" borderId="0" xfId="58" applyFont="1" applyFill="1" applyBorder="1" applyAlignment="1" applyProtection="1">
      <alignment horizontal="center" vertical="center" wrapText="1"/>
      <protection/>
    </xf>
    <xf numFmtId="49" fontId="46" fillId="34" borderId="0" xfId="61" applyNumberFormat="1" applyFont="1" applyFill="1" applyBorder="1" applyAlignment="1" applyProtection="1">
      <alignment horizontal="center" vertical="center" wrapText="1"/>
      <protection/>
    </xf>
    <xf numFmtId="14" fontId="8" fillId="34" borderId="0" xfId="61" applyNumberFormat="1" applyFont="1" applyFill="1" applyBorder="1" applyAlignment="1" applyProtection="1">
      <alignment horizontal="center" vertical="center" wrapText="1"/>
      <protection/>
    </xf>
    <xf numFmtId="14" fontId="8" fillId="34" borderId="90" xfId="61" applyNumberFormat="1" applyFont="1" applyFill="1" applyBorder="1" applyAlignment="1" applyProtection="1">
      <alignment horizontal="center" vertical="center" wrapText="1"/>
      <protection/>
    </xf>
    <xf numFmtId="0" fontId="8" fillId="0" borderId="0" xfId="57" applyFont="1" applyFill="1" applyBorder="1" applyAlignment="1" applyProtection="1">
      <alignment vertical="center" wrapText="1"/>
      <protection/>
    </xf>
    <xf numFmtId="14" fontId="8" fillId="34" borderId="92" xfId="61" applyNumberFormat="1" applyFont="1" applyFill="1" applyBorder="1" applyAlignment="1" applyProtection="1">
      <alignment horizontal="center" vertical="center" wrapText="1"/>
      <protection/>
    </xf>
    <xf numFmtId="49" fontId="79" fillId="0" borderId="0" xfId="0" applyNumberFormat="1" applyFont="1" applyAlignment="1" applyProtection="1">
      <alignment horizontal="center" vertical="center" wrapText="1"/>
      <protection/>
    </xf>
    <xf numFmtId="0" fontId="46" fillId="34" borderId="87" xfId="61" applyNumberFormat="1" applyFont="1" applyFill="1" applyBorder="1" applyAlignment="1" applyProtection="1">
      <alignment horizontal="center" vertical="center" wrapText="1"/>
      <protection/>
    </xf>
    <xf numFmtId="0" fontId="8" fillId="36" borderId="88" xfId="61" applyNumberFormat="1" applyFont="1" applyFill="1" applyBorder="1" applyAlignment="1" applyProtection="1">
      <alignment horizontal="center" vertical="center" wrapText="1"/>
      <protection/>
    </xf>
    <xf numFmtId="0" fontId="8" fillId="36" borderId="89" xfId="61" applyNumberFormat="1" applyFont="1" applyFill="1" applyBorder="1" applyAlignment="1" applyProtection="1">
      <alignment horizontal="center" vertical="center" wrapText="1"/>
      <protection/>
    </xf>
    <xf numFmtId="0" fontId="46" fillId="34" borderId="0" xfId="61" applyNumberFormat="1" applyFont="1" applyFill="1" applyBorder="1" applyAlignment="1" applyProtection="1">
      <alignment horizontal="center" vertical="center" wrapText="1"/>
      <protection/>
    </xf>
    <xf numFmtId="0" fontId="8" fillId="34" borderId="0" xfId="58" applyNumberFormat="1" applyFont="1" applyFill="1" applyBorder="1" applyAlignment="1" applyProtection="1">
      <alignment vertical="center" wrapText="1"/>
      <protection/>
    </xf>
    <xf numFmtId="0" fontId="46" fillId="34" borderId="93" xfId="61" applyNumberFormat="1" applyFont="1" applyFill="1" applyBorder="1" applyAlignment="1" applyProtection="1">
      <alignment horizontal="center" vertical="center" wrapText="1"/>
      <protection/>
    </xf>
    <xf numFmtId="49" fontId="8" fillId="36" borderId="94" xfId="61" applyNumberFormat="1" applyFont="1" applyFill="1" applyBorder="1" applyAlignment="1" applyProtection="1">
      <alignment horizontal="center" vertical="center" wrapText="1"/>
      <protection/>
    </xf>
    <xf numFmtId="49" fontId="8" fillId="36" borderId="95" xfId="61" applyNumberFormat="1" applyFont="1" applyFill="1" applyBorder="1" applyAlignment="1" applyProtection="1">
      <alignment horizontal="center" vertical="center" wrapText="1"/>
      <protection/>
    </xf>
    <xf numFmtId="49" fontId="8" fillId="36" borderId="88" xfId="61" applyNumberFormat="1" applyFont="1" applyFill="1" applyBorder="1" applyAlignment="1" applyProtection="1">
      <alignment horizontal="center" vertical="center" wrapText="1"/>
      <protection/>
    </xf>
    <xf numFmtId="49" fontId="8" fillId="36" borderId="89" xfId="61" applyNumberFormat="1" applyFont="1" applyFill="1" applyBorder="1" applyAlignment="1" applyProtection="1">
      <alignment horizontal="center" vertical="center" wrapText="1"/>
      <protection/>
    </xf>
    <xf numFmtId="49" fontId="8" fillId="34" borderId="0" xfId="61" applyNumberFormat="1" applyFont="1" applyFill="1" applyBorder="1" applyAlignment="1" applyProtection="1">
      <alignment horizontal="center" vertical="center" wrapText="1"/>
      <protection/>
    </xf>
    <xf numFmtId="49" fontId="8" fillId="34" borderId="92" xfId="61" applyNumberFormat="1" applyFont="1" applyFill="1" applyBorder="1" applyAlignment="1" applyProtection="1">
      <alignment horizontal="center" vertical="center" wrapText="1"/>
      <protection/>
    </xf>
    <xf numFmtId="0" fontId="8" fillId="38" borderId="88" xfId="61" applyNumberFormat="1" applyFont="1" applyFill="1" applyBorder="1" applyAlignment="1" applyProtection="1">
      <alignment horizontal="center" vertical="center" wrapText="1"/>
      <protection locked="0"/>
    </xf>
    <xf numFmtId="0" fontId="8" fillId="38" borderId="89" xfId="61" applyNumberFormat="1" applyFont="1" applyFill="1" applyBorder="1" applyAlignment="1" applyProtection="1">
      <alignment horizontal="center" vertical="center" wrapText="1"/>
      <protection locked="0"/>
    </xf>
    <xf numFmtId="0" fontId="46" fillId="34" borderId="96" xfId="58" applyFont="1" applyFill="1" applyBorder="1" applyAlignment="1" applyProtection="1">
      <alignment horizontal="center" vertical="center" wrapText="1"/>
      <protection/>
    </xf>
    <xf numFmtId="0" fontId="46" fillId="34" borderId="97" xfId="58" applyFont="1" applyFill="1" applyBorder="1" applyAlignment="1" applyProtection="1">
      <alignment horizontal="center" vertical="center" wrapText="1"/>
      <protection/>
    </xf>
    <xf numFmtId="0" fontId="46" fillId="34" borderId="98" xfId="58" applyFont="1" applyFill="1" applyBorder="1" applyAlignment="1" applyProtection="1">
      <alignment horizontal="center" vertical="center" wrapText="1"/>
      <protection/>
    </xf>
    <xf numFmtId="0" fontId="78" fillId="0" borderId="0" xfId="57" applyFont="1" applyFill="1" applyBorder="1" applyAlignment="1" applyProtection="1">
      <alignment vertical="center" wrapText="1"/>
      <protection/>
    </xf>
    <xf numFmtId="0" fontId="8" fillId="34" borderId="99" xfId="58" applyFont="1" applyFill="1" applyBorder="1" applyAlignment="1" applyProtection="1">
      <alignment horizontal="right" vertical="center" wrapText="1" indent="1"/>
      <protection/>
    </xf>
    <xf numFmtId="49" fontId="8" fillId="35" borderId="100" xfId="58" applyNumberFormat="1" applyFont="1" applyFill="1" applyBorder="1" applyAlignment="1" applyProtection="1">
      <alignment horizontal="center" vertical="center" wrapText="1"/>
      <protection locked="0"/>
    </xf>
    <xf numFmtId="49" fontId="8" fillId="35" borderId="101" xfId="58" applyNumberFormat="1" applyFont="1" applyFill="1" applyBorder="1" applyAlignment="1" applyProtection="1">
      <alignment horizontal="center" vertical="center" wrapText="1"/>
      <protection locked="0"/>
    </xf>
    <xf numFmtId="0" fontId="8" fillId="34" borderId="102" xfId="58" applyFont="1" applyFill="1" applyBorder="1" applyAlignment="1" applyProtection="1">
      <alignment horizontal="right" vertical="center" wrapText="1" indent="1"/>
      <protection/>
    </xf>
    <xf numFmtId="49" fontId="8" fillId="35" borderId="103" xfId="58" applyNumberFormat="1" applyFont="1" applyFill="1" applyBorder="1" applyAlignment="1" applyProtection="1">
      <alignment horizontal="center" vertical="center" wrapText="1"/>
      <protection locked="0"/>
    </xf>
    <xf numFmtId="49" fontId="8" fillId="35" borderId="104" xfId="58" applyNumberFormat="1" applyFont="1" applyFill="1" applyBorder="1" applyAlignment="1" applyProtection="1">
      <alignment horizontal="center" vertical="center" wrapText="1"/>
      <protection locked="0"/>
    </xf>
    <xf numFmtId="49" fontId="78" fillId="0" borderId="0" xfId="61" applyNumberFormat="1" applyFont="1" applyFill="1" applyBorder="1" applyAlignment="1" applyProtection="1">
      <alignment horizontal="left" vertical="center" wrapText="1"/>
      <protection/>
    </xf>
    <xf numFmtId="49" fontId="8" fillId="34" borderId="86" xfId="61" applyNumberFormat="1" applyFont="1" applyFill="1" applyBorder="1" applyAlignment="1" applyProtection="1">
      <alignment horizontal="center" vertical="center" wrapText="1"/>
      <protection/>
    </xf>
    <xf numFmtId="49" fontId="8" fillId="34" borderId="99" xfId="61" applyNumberFormat="1" applyFont="1" applyFill="1" applyBorder="1" applyAlignment="1" applyProtection="1">
      <alignment horizontal="right" vertical="center" wrapText="1" indent="1"/>
      <protection/>
    </xf>
    <xf numFmtId="49" fontId="8" fillId="35" borderId="100" xfId="61" applyNumberFormat="1" applyFont="1" applyFill="1" applyBorder="1" applyAlignment="1" applyProtection="1">
      <alignment horizontal="center" vertical="center" wrapText="1"/>
      <protection locked="0"/>
    </xf>
    <xf numFmtId="49" fontId="8" fillId="35" borderId="101" xfId="61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61" applyNumberFormat="1" applyFont="1" applyFill="1" applyBorder="1" applyAlignment="1" applyProtection="1">
      <alignment horizontal="center" vertical="center" wrapText="1"/>
      <protection/>
    </xf>
    <xf numFmtId="49" fontId="8" fillId="34" borderId="102" xfId="61" applyNumberFormat="1" applyFont="1" applyFill="1" applyBorder="1" applyAlignment="1" applyProtection="1">
      <alignment horizontal="right" vertical="center" wrapText="1" indent="1"/>
      <protection/>
    </xf>
    <xf numFmtId="49" fontId="8" fillId="35" borderId="103" xfId="61" applyNumberFormat="1" applyFont="1" applyFill="1" applyBorder="1" applyAlignment="1" applyProtection="1">
      <alignment horizontal="center" vertical="center" wrapText="1"/>
      <protection locked="0"/>
    </xf>
    <xf numFmtId="49" fontId="8" fillId="35" borderId="104" xfId="61" applyNumberFormat="1" applyFont="1" applyFill="1" applyBorder="1" applyAlignment="1" applyProtection="1">
      <alignment horizontal="center" vertical="center" wrapText="1"/>
      <protection locked="0"/>
    </xf>
    <xf numFmtId="0" fontId="8" fillId="34" borderId="105" xfId="58" applyFont="1" applyFill="1" applyBorder="1" applyAlignment="1" applyProtection="1">
      <alignment vertical="center" wrapText="1"/>
      <protection/>
    </xf>
    <xf numFmtId="0" fontId="8" fillId="34" borderId="106" xfId="58" applyFont="1" applyFill="1" applyBorder="1" applyAlignment="1" applyProtection="1">
      <alignment vertical="center" wrapText="1"/>
      <protection/>
    </xf>
    <xf numFmtId="0" fontId="8" fillId="34" borderId="106" xfId="58" applyFont="1" applyFill="1" applyBorder="1" applyAlignment="1" applyProtection="1">
      <alignment horizontal="center" vertical="center" wrapText="1"/>
      <protection/>
    </xf>
    <xf numFmtId="0" fontId="8" fillId="34" borderId="107" xfId="58" applyFont="1" applyFill="1" applyBorder="1" applyAlignment="1" applyProtection="1">
      <alignment horizontal="center" vertical="center" wrapText="1"/>
      <protection/>
    </xf>
    <xf numFmtId="0" fontId="8" fillId="0" borderId="0" xfId="57" applyFont="1" applyFill="1" applyAlignment="1" applyProtection="1">
      <alignment horizontal="center" vertical="center" wrapText="1"/>
      <protection/>
    </xf>
    <xf numFmtId="0" fontId="8" fillId="0" borderId="0" xfId="57" applyFont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_FORM3.1" xfId="55"/>
    <cellStyle name="Обычный_FORM7" xfId="56"/>
    <cellStyle name="Обычный_PRIL1.ELECTR" xfId="57"/>
    <cellStyle name="Обычный_ЖКУ_проект3" xfId="58"/>
    <cellStyle name="Обычный_Книга1" xfId="59"/>
    <cellStyle name="Обычный_таблицы П1.3 П1.4" xfId="60"/>
    <cellStyle name="Обычный_форма 1 водопровод для орг_CALC.KV.4.78(v1.0)" xfId="61"/>
    <cellStyle name="Обычный_Форма 4 Станция" xfId="62"/>
    <cellStyle name="Обычный_Форма3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gel\temp\&#1053;&#1086;&#1074;&#1072;&#1103;%20&#1087;&#1072;&#1087;&#1082;&#1072;\ENERGY.KTL.NET.PLAN.6.7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gel\temp\Documents%20and%20Settings\lna\&#1052;&#1086;&#1080;%20&#1076;&#1086;&#1082;&#1091;&#1084;&#1077;&#1085;&#1090;&#1099;\2013\&#1041;&#1072;&#1083;&#1072;&#1085;&#1089;&#1099;%202013\&#1064;&#1072;&#1073;&#1083;&#1086;&#1085;&#1099;%20&#1076;&#1083;&#1103;%20&#1086;&#1090;&#1087;&#1088;&#1072;&#1074;&#1082;&#1080;%20&#1074;%20&#1060;&#1057;&#1058;%20&#1056;&#1060;\06-06-2012\&#1089;&#1077;&#1090;&#1077;&#1074;&#1099;&#1077;\FORM3.1.2013(v1.1)%20&#1042;&#1077;&#1082;&#1090;&#1086;&#10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56\&#1092;&#1080;&#1085;&#1072;&#1085;&#1089;&#1099;\Documents%20and%20Settings\lna\&#1052;&#1086;&#1080;%20&#1076;&#1086;&#1082;&#1091;&#1084;&#1077;&#1085;&#1090;&#1099;\2011\&#1041;&#1072;&#1083;&#1072;&#1085;&#1089;&#1099;%202011%20&#1075;&#1086;&#1076;&#1072;\&#1055;&#1088;&#1077;&#1076;&#1083;&#1086;&#1078;&#1077;&#1085;&#1080;&#1103;%20&#1089;&#1077;&#1090;&#1077;&#1074;&#1099;&#1093;%20&#1086;&#1088;&#1075;&#1072;&#1085;&#1080;&#1079;&#1072;&#1094;&#1080;&#1081;%20&#1074;%20&#1073;&#1072;&#1083;&#1072;&#1085;&#1089;%20&#1085;&#1072;%202011%20&#1075;&#1086;&#1076;\&#1046;&#1044;\&#1042;&#1045;&#1088;&#1085;&#1099;&#1077;%20&#1092;&#1086;&#1088;&#1084;&#1099;%2030-03-10\&#1092;&#1086;&#1088;&#1084;&#1072;%203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&#1054;&#1047;&#1080;&#1042;&#1058;\&#1057;&#1058;&#1040;&#1056;&#1054;&#1044;&#1059;&#1041;&#1062;&#1045;&#1042;&#1040;%20&#1054;.&#1053;\&#1044;&#1045;&#1055;&#1040;&#1056;&#1058;&#1040;&#1052;&#1045;&#1053;&#1058;%202016,2017%20&#1075;.%20(&#1060;&#1043;&#1059;&#1055;%20&#1069;&#1085;&#1077;&#1088;&#1075;&#1077;&#1090;&#1080;&#1082;)\&#1092;&#1086;&#1088;&#1084;&#1099;%20&#1074;%20&#1073;&#1072;&#1083;&#1072;&#1085;&#1089;%202016&#1075;&#1086;&#107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gel\temp\DOCUME~1\ARHITE~1\LOCALS~1\Temp\7zO157.tmp\FORM3.1.2012(v1.0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gel\temp\Documents%20and%20Settings\lna\&#1052;&#1086;&#1080;%20&#1076;&#1086;&#1082;&#1091;&#1084;&#1077;&#1085;&#1090;&#1099;\2013\&#1041;&#1072;&#1083;&#1072;&#1085;&#1089;&#1099;%202013\&#1082;&#1086;&#1088;&#1088;&#1077;&#1082;&#1090;&#1080;&#1088;&#1086;&#1074;&#1082;&#1072;%20&#1073;&#1072;&#1083;&#1072;&#1085;&#1089;&#1072;%202013\&#1089;&#1077;&#1090;&#1077;&#1074;&#1080;&#1082;&#1080;\&#1089;&#1080;&#1073;&#1089;&#1077;&#1083;&#1100;&#1084;&#1072;&#1096;\FORM3.1.2013(v1.1)_to_(v2.0)%20&#1057;&#1080;&#1073;&#1089;&#1077;&#1083;&#1100;&#1084;&#1072;&#1096;%20&#1082;&#1086;&#1088;&#1088;&#1077;&#1082;&#1090;&#1080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Форма 3.1"/>
      <sheetName val="П1.30"/>
      <sheetName val="П1.3"/>
      <sheetName val="П1.3 (передача)"/>
      <sheetName val="П1.4"/>
      <sheetName val="П1.5"/>
      <sheetName val="Прямые договоры с потребителями"/>
      <sheetName val="Договоры взаиморасчёта"/>
      <sheetName val="Комментарии"/>
      <sheetName val="Проверка"/>
      <sheetName val="modCommonProv"/>
      <sheetName val="modProv"/>
      <sheetName val="modProvGeneralProc"/>
      <sheetName val="modSheetTitle"/>
      <sheetName val="TECHSHEET"/>
      <sheetName val="tech"/>
      <sheetName val="modInfo"/>
      <sheetName val="modCommandButton"/>
      <sheetName val="modUpdTemplMain"/>
      <sheetName val="modAuthorizationUtilities"/>
      <sheetName val="modUpdateStatus"/>
      <sheetName val="AUTHORIZATION"/>
      <sheetName val="modCommonProcedures"/>
      <sheetName val="modfrmCheckUpdates"/>
      <sheetName val="modfrmUpdateIsInProgress"/>
      <sheetName val="REESTR_ORG"/>
      <sheetName val="REESTR"/>
    </sheetNames>
    <sheetDataSet>
      <sheetData sheetId="3">
        <row r="10">
          <cell r="F10">
            <v>2014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Форма 3.1"/>
      <sheetName val="Форма 3.1 (кварталы)"/>
      <sheetName val="Субабоненты"/>
      <sheetName val="Субабоненты (кварталы)"/>
      <sheetName val="Комментарии"/>
      <sheetName val="Проверка"/>
      <sheetName val="TEHSHEET"/>
      <sheetName val="et_union"/>
      <sheetName val="modUpdTemplMain"/>
      <sheetName val="AllSheetsInThisWorkbook"/>
      <sheetName val="REESTR_ORG"/>
      <sheetName val="REESTR_FILTERED"/>
      <sheetName val="REESTR_MO"/>
      <sheetName val="modfrmReestr"/>
      <sheetName val="modCommandButton"/>
      <sheetName val="modReestr"/>
      <sheetName val="modProv"/>
      <sheetName val="modChange"/>
    </sheetNames>
    <sheetDataSet>
      <sheetData sheetId="4">
        <row r="8">
          <cell r="F8" t="str">
            <v>Новосибирская область</v>
          </cell>
        </row>
        <row r="13">
          <cell r="F13" t="str">
            <v>ФБУН ГНЦ ВБ "Вектор"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3.1"/>
      <sheetName val="Субабоненты"/>
      <sheetName val="Примечания"/>
      <sheetName val="Лист1"/>
    </sheetNames>
    <sheetDataSet>
      <sheetData sheetId="2">
        <row r="2">
          <cell r="B2" t="str">
            <v>Алтайский край</v>
          </cell>
        </row>
        <row r="3">
          <cell r="B3" t="str">
            <v>Амурская область</v>
          </cell>
        </row>
        <row r="4">
          <cell r="B4" t="str">
            <v>Архангельская область</v>
          </cell>
        </row>
        <row r="5">
          <cell r="B5" t="str">
            <v>Астраханская область</v>
          </cell>
        </row>
        <row r="6">
          <cell r="B6" t="str">
            <v>Белгородская область</v>
          </cell>
        </row>
        <row r="7">
          <cell r="B7" t="str">
            <v>Брянская область</v>
          </cell>
        </row>
        <row r="8">
          <cell r="B8" t="str">
            <v>Владимирская область</v>
          </cell>
        </row>
        <row r="9">
          <cell r="B9" t="str">
            <v>Волгоградская область</v>
          </cell>
        </row>
        <row r="10">
          <cell r="B10" t="str">
            <v>Вологодская область</v>
          </cell>
        </row>
        <row r="11">
          <cell r="B11" t="str">
            <v>Воронежская область</v>
          </cell>
        </row>
        <row r="12">
          <cell r="B12" t="str">
            <v>г. Москва</v>
          </cell>
        </row>
        <row r="13">
          <cell r="B13" t="str">
            <v>г.Байконур</v>
          </cell>
        </row>
        <row r="14">
          <cell r="B14" t="str">
            <v>г.Санкт-Петербург</v>
          </cell>
        </row>
        <row r="15">
          <cell r="B15" t="str">
            <v>Еврейская автономная область</v>
          </cell>
        </row>
        <row r="16">
          <cell r="B16" t="str">
            <v>Забайкальский край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Костромская область</v>
          </cell>
        </row>
        <row r="27">
          <cell r="B27" t="str">
            <v>Краснодарский край</v>
          </cell>
        </row>
        <row r="28">
          <cell r="B28" t="str">
            <v>Красноярский край</v>
          </cell>
        </row>
        <row r="29">
          <cell r="B29" t="str">
            <v>Курганская область</v>
          </cell>
        </row>
        <row r="30">
          <cell r="B30" t="str">
            <v>Курская область</v>
          </cell>
        </row>
        <row r="31">
          <cell r="B31" t="str">
            <v>Ленинградская область</v>
          </cell>
        </row>
        <row r="32">
          <cell r="B32" t="str">
            <v>Липецкая область</v>
          </cell>
        </row>
        <row r="33">
          <cell r="B33" t="str">
            <v>Магаданская область</v>
          </cell>
        </row>
        <row r="34">
          <cell r="B34" t="str">
            <v>Московская область</v>
          </cell>
        </row>
        <row r="35">
          <cell r="B35" t="str">
            <v>Мурманская область</v>
          </cell>
        </row>
        <row r="36">
          <cell r="B36" t="str">
            <v>Ненецкий автономный округ</v>
          </cell>
        </row>
        <row r="37">
          <cell r="B37" t="str">
            <v>Нижегородская область</v>
          </cell>
        </row>
        <row r="38">
          <cell r="B38" t="str">
            <v>Новгородская область</v>
          </cell>
        </row>
        <row r="39">
          <cell r="B39" t="str">
            <v>Новосибирская область</v>
          </cell>
        </row>
        <row r="40">
          <cell r="B40" t="str">
            <v>Омская область</v>
          </cell>
        </row>
        <row r="41">
          <cell r="B41" t="str">
            <v>Оренбургская область</v>
          </cell>
        </row>
        <row r="42">
          <cell r="B42" t="str">
            <v>Орловская область</v>
          </cell>
        </row>
        <row r="43">
          <cell r="B43" t="str">
            <v>Пензенская область</v>
          </cell>
        </row>
        <row r="44">
          <cell r="B44" t="str">
            <v>Пермский край</v>
          </cell>
        </row>
        <row r="45">
          <cell r="B45" t="str">
            <v>Приморский край</v>
          </cell>
        </row>
        <row r="46">
          <cell r="B46" t="str">
            <v>Псковская область</v>
          </cell>
        </row>
        <row r="47">
          <cell r="B47" t="str">
            <v>Республика Адыгея</v>
          </cell>
        </row>
        <row r="48">
          <cell r="B48" t="str">
            <v>Республика Алтай</v>
          </cell>
        </row>
        <row r="49">
          <cell r="B49" t="str">
            <v>Республика Башкортостан</v>
          </cell>
        </row>
        <row r="50">
          <cell r="B50" t="str">
            <v>Республика Бурятия</v>
          </cell>
        </row>
        <row r="51">
          <cell r="B51" t="str">
            <v>Республика Дагестан</v>
          </cell>
        </row>
        <row r="52">
          <cell r="B52" t="str">
            <v>Республика Ингушетия</v>
          </cell>
        </row>
        <row r="53">
          <cell r="B53" t="str">
            <v>Республика Калмыкия</v>
          </cell>
        </row>
        <row r="54">
          <cell r="B54" t="str">
            <v>Республика Карелия</v>
          </cell>
        </row>
        <row r="55">
          <cell r="B55" t="str">
            <v>Республика Коми</v>
          </cell>
        </row>
        <row r="56">
          <cell r="B56" t="str">
            <v>Республика Марий Эл</v>
          </cell>
        </row>
        <row r="57">
          <cell r="B57" t="str">
            <v>Республика Мордовия</v>
          </cell>
        </row>
        <row r="58">
          <cell r="B58" t="str">
            <v>Республика Саха (Якутия)</v>
          </cell>
        </row>
        <row r="59">
          <cell r="B59" t="str">
            <v>Республика Северная Осетия-Алания</v>
          </cell>
        </row>
        <row r="60">
          <cell r="B60" t="str">
            <v>Республика Татарстан</v>
          </cell>
        </row>
        <row r="61">
          <cell r="B61" t="str">
            <v>Республика Тыва</v>
          </cell>
        </row>
        <row r="62">
          <cell r="B62" t="str">
            <v>Республика Хакасия</v>
          </cell>
        </row>
        <row r="63">
          <cell r="B63" t="str">
            <v>Ростовская область</v>
          </cell>
        </row>
        <row r="64">
          <cell r="B64" t="str">
            <v>Рязанская область</v>
          </cell>
        </row>
        <row r="65">
          <cell r="B65" t="str">
            <v>Самарская область</v>
          </cell>
        </row>
        <row r="66">
          <cell r="B66" t="str">
            <v>Саратовская область</v>
          </cell>
        </row>
        <row r="67">
          <cell r="B67" t="str">
            <v>Сахалинская область</v>
          </cell>
        </row>
        <row r="68">
          <cell r="B68" t="str">
            <v>Свердловская область</v>
          </cell>
        </row>
        <row r="69">
          <cell r="B69" t="str">
            <v>Смоленская область</v>
          </cell>
        </row>
        <row r="70">
          <cell r="B70" t="str">
            <v>Ставропольский край</v>
          </cell>
        </row>
        <row r="71">
          <cell r="B71" t="str">
            <v>Тамбовская область</v>
          </cell>
        </row>
        <row r="72">
          <cell r="B72" t="str">
            <v>Тверская область</v>
          </cell>
        </row>
        <row r="73">
          <cell r="B73" t="str">
            <v>Томская область</v>
          </cell>
        </row>
        <row r="74">
          <cell r="B74" t="str">
            <v>Тульская область</v>
          </cell>
        </row>
        <row r="75">
          <cell r="B75" t="str">
            <v>Тюменская область</v>
          </cell>
        </row>
        <row r="76">
          <cell r="B76" t="str">
            <v>Удмуртская республика</v>
          </cell>
        </row>
        <row r="77">
          <cell r="B77" t="str">
            <v>Ульяновская область</v>
          </cell>
        </row>
        <row r="78">
          <cell r="B78" t="str">
            <v>Хабаровский край</v>
          </cell>
        </row>
        <row r="79">
          <cell r="B79" t="str">
            <v>Ханты-Мансийский автономный округ</v>
          </cell>
        </row>
        <row r="80">
          <cell r="B80" t="str">
            <v>Челябинская область</v>
          </cell>
        </row>
        <row r="81">
          <cell r="B81" t="str">
            <v>Чеченская республика</v>
          </cell>
        </row>
        <row r="82">
          <cell r="B82" t="str">
            <v>Чувашская республика</v>
          </cell>
        </row>
        <row r="83">
          <cell r="B83" t="str">
            <v>Чукотский автономный округ</v>
          </cell>
        </row>
        <row r="84">
          <cell r="B84" t="str">
            <v>Ямало-Ненецкий автономный округ</v>
          </cell>
        </row>
        <row r="85">
          <cell r="B85" t="str">
            <v>Ярославская область</v>
          </cell>
        </row>
      </sheetData>
      <sheetData sheetId="4">
        <row r="7">
          <cell r="B7" t="str">
            <v>Новосибирская область</v>
          </cell>
        </row>
        <row r="8">
          <cell r="B8" t="str">
            <v>Энергосбыт СП ЗСЖД</v>
          </cell>
        </row>
        <row r="9">
          <cell r="B9" t="str">
            <v>7708503727</v>
          </cell>
          <cell r="F9" t="str">
            <v>997650001</v>
          </cell>
        </row>
        <row r="12">
          <cell r="B12" t="str">
            <v>2011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Форма 3.1."/>
      <sheetName val="Субабоненты"/>
      <sheetName val="форма 16"/>
    </sheetNames>
    <sheetDataSet>
      <sheetData sheetId="0">
        <row r="15">
          <cell r="F15" t="str">
            <v>5433103453</v>
          </cell>
        </row>
        <row r="16">
          <cell r="F16" t="str">
            <v>543301001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>
        <row r="3">
          <cell r="G3" t="str">
            <v>Версия 1.0</v>
          </cell>
        </row>
      </sheetData>
      <sheetData sheetId="10">
        <row r="2">
          <cell r="D2" t="str">
            <v>Баганский муниципальный район</v>
          </cell>
        </row>
        <row r="3">
          <cell r="D3" t="str">
            <v>Барабинский муниципальный район</v>
          </cell>
        </row>
        <row r="4">
          <cell r="D4" t="str">
            <v>Болотнинский муниципальный район</v>
          </cell>
        </row>
        <row r="5">
          <cell r="D5" t="str">
            <v>Венгеровский муниципальный район</v>
          </cell>
        </row>
        <row r="6">
          <cell r="D6" t="str">
            <v>Город Бердск</v>
          </cell>
        </row>
        <row r="7">
          <cell r="D7" t="str">
            <v>Город Искитим</v>
          </cell>
        </row>
        <row r="8">
          <cell r="D8" t="str">
            <v>Город Новосибирск</v>
          </cell>
        </row>
        <row r="9">
          <cell r="D9" t="str">
            <v>Город Обь</v>
          </cell>
        </row>
        <row r="10">
          <cell r="D10" t="str">
            <v>Город Тогучин</v>
          </cell>
        </row>
        <row r="11">
          <cell r="D11" t="str">
            <v>Доволенский муниципальный район</v>
          </cell>
        </row>
        <row r="12">
          <cell r="D12" t="str">
            <v>Здвинский муниципальный район</v>
          </cell>
        </row>
        <row r="13">
          <cell r="D13" t="str">
            <v>Искитимский муниципальный район</v>
          </cell>
        </row>
        <row r="14">
          <cell r="D14" t="str">
            <v>Карасукский муниципальный район</v>
          </cell>
        </row>
        <row r="15">
          <cell r="D15" t="str">
            <v>Каргатский муниципальный район</v>
          </cell>
        </row>
        <row r="16">
          <cell r="D16" t="str">
            <v>Колыванский муниципальный район</v>
          </cell>
        </row>
        <row r="17">
          <cell r="D17" t="str">
            <v>Коченевский муниципальный район</v>
          </cell>
        </row>
        <row r="18">
          <cell r="D18" t="str">
            <v>Кочковский муниципальный район</v>
          </cell>
        </row>
        <row r="19">
          <cell r="D19" t="str">
            <v>Краснозерский муниципальный район</v>
          </cell>
        </row>
        <row r="20">
          <cell r="D20" t="str">
            <v>Куйбышевский муниципальный район</v>
          </cell>
        </row>
        <row r="21">
          <cell r="D21" t="str">
            <v>Купинский муниципальный район</v>
          </cell>
        </row>
        <row r="22">
          <cell r="D22" t="str">
            <v>Кыштовский муниципальный район</v>
          </cell>
        </row>
        <row r="23">
          <cell r="D23" t="str">
            <v>Маслянинский муниципальный район</v>
          </cell>
        </row>
        <row r="24">
          <cell r="D24" t="str">
            <v>Мошковский муниципальный район</v>
          </cell>
        </row>
        <row r="25">
          <cell r="D25" t="str">
            <v>Новосибирский муниципальный район</v>
          </cell>
        </row>
        <row r="26">
          <cell r="D26" t="str">
            <v>Ордынский муниципальный район</v>
          </cell>
        </row>
        <row r="27">
          <cell r="D27" t="str">
            <v>Посёлок Кольцово</v>
          </cell>
        </row>
        <row r="28">
          <cell r="D28" t="str">
            <v>Северный муниципальный район</v>
          </cell>
        </row>
        <row r="29">
          <cell r="D29" t="str">
            <v>Сузунский муниципальный район</v>
          </cell>
        </row>
        <row r="30">
          <cell r="D30" t="str">
            <v>Татарский муниципальный район</v>
          </cell>
        </row>
        <row r="31">
          <cell r="D31" t="str">
            <v>Тогучинский муниципальный район</v>
          </cell>
        </row>
        <row r="32">
          <cell r="D32" t="str">
            <v>Убинский муниципальный район</v>
          </cell>
        </row>
        <row r="33">
          <cell r="D33" t="str">
            <v>Усть-Таркский муниципальный район</v>
          </cell>
        </row>
        <row r="34">
          <cell r="D34" t="str">
            <v>Чановский муниципальный район</v>
          </cell>
        </row>
        <row r="35">
          <cell r="D35" t="str">
            <v>Черепановский муниципальный район</v>
          </cell>
        </row>
        <row r="36">
          <cell r="D36" t="str">
            <v>Чистоозерный муниципальный район</v>
          </cell>
        </row>
        <row r="37">
          <cell r="D37" t="str">
            <v>Чулымский муниципальный район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Выбор субъекта РФ"/>
      <sheetName val="Обновление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et_union"/>
      <sheetName val="modUpdTemplMain"/>
      <sheetName val="AllSheetsInThisWorkbook"/>
      <sheetName val="REESTR_ORG"/>
      <sheetName val="REESTR_FILTERED"/>
      <sheetName val="REESTR_MO"/>
      <sheetName val="modfrmReestr"/>
      <sheetName val="modCommandButton"/>
      <sheetName val="modReestr"/>
      <sheetName val="modChange"/>
    </sheetNames>
    <sheetDataSet>
      <sheetData sheetId="13">
        <row r="1">
          <cell r="J1" t="str">
            <v>2008</v>
          </cell>
        </row>
        <row r="2">
          <cell r="J2" t="str">
            <v>2009</v>
          </cell>
        </row>
        <row r="3">
          <cell r="J3" t="str">
            <v>2010</v>
          </cell>
        </row>
        <row r="4">
          <cell r="J4" t="str">
            <v>2011</v>
          </cell>
        </row>
        <row r="5">
          <cell r="J5" t="str">
            <v>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="75" zoomScaleNormal="75" zoomScalePageLayoutView="0" workbookViewId="0" topLeftCell="C2">
      <selection activeCell="L41" sqref="L41"/>
    </sheetView>
  </sheetViews>
  <sheetFormatPr defaultColWidth="9.125" defaultRowHeight="12.75"/>
  <cols>
    <col min="1" max="1" width="44.875" style="618" hidden="1" customWidth="1"/>
    <col min="2" max="2" width="28.25390625" style="615" hidden="1" customWidth="1"/>
    <col min="3" max="3" width="6.25390625" style="619" customWidth="1"/>
    <col min="4" max="4" width="5.50390625" style="620" customWidth="1"/>
    <col min="5" max="5" width="33.125" style="620" customWidth="1"/>
    <col min="6" max="6" width="21.50390625" style="620" customWidth="1"/>
    <col min="7" max="7" width="33.125" style="698" customWidth="1"/>
    <col min="8" max="8" width="10.875" style="698" customWidth="1"/>
    <col min="9" max="9" width="20.50390625" style="622" customWidth="1"/>
    <col min="10" max="16384" width="9.125" style="620" customWidth="1"/>
  </cols>
  <sheetData>
    <row r="1" spans="1:9" s="616" customFormat="1" ht="13.5" customHeight="1" hidden="1">
      <c r="A1" s="614" t="str">
        <f>region_name</f>
        <v>Новосибирская область</v>
      </c>
      <c r="B1" s="615">
        <f>IF(god="","Не определено",god)</f>
        <v>2016</v>
      </c>
      <c r="C1" s="616" t="str">
        <f>org&amp;"_INN:"&amp;inn&amp;"_KPP:"&amp;kpp</f>
        <v>ФГУП "Энергетик" _INN:5433103453_KPP:543301001</v>
      </c>
      <c r="G1" s="617"/>
      <c r="H1" s="617"/>
      <c r="I1" s="618"/>
    </row>
    <row r="2" spans="1:9" s="616" customFormat="1" ht="13.5" customHeight="1">
      <c r="A2" s="614"/>
      <c r="B2" s="615"/>
      <c r="G2" s="617"/>
      <c r="H2" s="617"/>
      <c r="I2" s="618"/>
    </row>
    <row r="3" spans="1:8" ht="14.25" customHeight="1">
      <c r="A3" s="618" t="str">
        <f>IF(org="","Не определено",org)</f>
        <v>ФГУП "Энергетик" </v>
      </c>
      <c r="B3" s="615" t="str">
        <f>IF(inn="","Не определено",inn)</f>
        <v>5433103453</v>
      </c>
      <c r="G3" s="621"/>
      <c r="H3" s="621" t="s">
        <v>254</v>
      </c>
    </row>
    <row r="4" spans="4:9" ht="9" customHeight="1">
      <c r="D4" s="623"/>
      <c r="E4" s="624"/>
      <c r="F4" s="625"/>
      <c r="G4" s="626"/>
      <c r="H4" s="626"/>
      <c r="I4" s="627"/>
    </row>
    <row r="5" spans="2:9" ht="25.5" customHeight="1" thickBot="1">
      <c r="B5" s="615" t="str">
        <f>IF(kpp="","Не определено",kpp)</f>
        <v>543301001</v>
      </c>
      <c r="D5" s="628" t="s">
        <v>255</v>
      </c>
      <c r="E5" s="629"/>
      <c r="F5" s="629"/>
      <c r="G5" s="629"/>
      <c r="H5" s="630"/>
      <c r="I5" s="631"/>
    </row>
    <row r="6" spans="4:9" ht="11.25">
      <c r="D6" s="625"/>
      <c r="E6" s="625"/>
      <c r="F6" s="625"/>
      <c r="G6" s="632"/>
      <c r="H6" s="626"/>
      <c r="I6" s="631"/>
    </row>
    <row r="7" spans="4:9" ht="11.25">
      <c r="D7" s="633"/>
      <c r="E7" s="634"/>
      <c r="F7" s="634"/>
      <c r="G7" s="635"/>
      <c r="H7" s="636"/>
      <c r="I7" s="631"/>
    </row>
    <row r="8" spans="4:10" ht="21" customHeight="1" thickBot="1">
      <c r="D8" s="637"/>
      <c r="E8" s="638" t="s">
        <v>256</v>
      </c>
      <c r="F8" s="639" t="s">
        <v>257</v>
      </c>
      <c r="G8" s="640"/>
      <c r="H8" s="641"/>
      <c r="I8" s="631"/>
      <c r="J8" s="631"/>
    </row>
    <row r="9" spans="1:10" ht="12.75" customHeight="1">
      <c r="A9" s="642"/>
      <c r="D9" s="643"/>
      <c r="E9" s="644"/>
      <c r="F9" s="645"/>
      <c r="G9" s="646"/>
      <c r="H9" s="647"/>
      <c r="I9" s="648"/>
      <c r="J9" s="648"/>
    </row>
    <row r="10" spans="4:10" ht="21" customHeight="1" thickBot="1">
      <c r="D10" s="643"/>
      <c r="E10" s="649" t="s">
        <v>258</v>
      </c>
      <c r="F10" s="650">
        <v>2016</v>
      </c>
      <c r="G10" s="651"/>
      <c r="H10" s="652"/>
      <c r="I10" s="648"/>
      <c r="J10" s="653"/>
    </row>
    <row r="11" spans="4:9" ht="11.25">
      <c r="D11" s="643"/>
      <c r="E11" s="654"/>
      <c r="F11" s="625"/>
      <c r="G11" s="655"/>
      <c r="H11" s="656"/>
      <c r="I11" s="657"/>
    </row>
    <row r="12" spans="4:9" ht="32.25" customHeight="1">
      <c r="D12" s="643"/>
      <c r="E12" s="654"/>
      <c r="F12" s="658" t="s">
        <v>259</v>
      </c>
      <c r="G12" s="658"/>
      <c r="H12" s="656"/>
      <c r="I12" s="657"/>
    </row>
    <row r="13" spans="3:9" ht="21" customHeight="1" thickBot="1">
      <c r="C13" s="659"/>
      <c r="D13" s="643"/>
      <c r="E13" s="660" t="s">
        <v>260</v>
      </c>
      <c r="F13" s="661" t="s">
        <v>261</v>
      </c>
      <c r="G13" s="662"/>
      <c r="H13" s="656"/>
      <c r="I13" s="657"/>
    </row>
    <row r="14" spans="3:9" ht="11.25">
      <c r="C14" s="659"/>
      <c r="D14" s="643"/>
      <c r="E14" s="663"/>
      <c r="F14" s="664"/>
      <c r="G14" s="655"/>
      <c r="H14" s="656"/>
      <c r="I14" s="657"/>
    </row>
    <row r="15" spans="4:9" ht="21" customHeight="1">
      <c r="D15" s="643"/>
      <c r="E15" s="665" t="s">
        <v>262</v>
      </c>
      <c r="F15" s="666" t="s">
        <v>263</v>
      </c>
      <c r="G15" s="667"/>
      <c r="H15" s="647"/>
      <c r="I15" s="657"/>
    </row>
    <row r="16" spans="4:9" ht="21" customHeight="1" thickBot="1">
      <c r="D16" s="643"/>
      <c r="E16" s="660" t="s">
        <v>264</v>
      </c>
      <c r="F16" s="668" t="s">
        <v>265</v>
      </c>
      <c r="G16" s="669"/>
      <c r="H16" s="647"/>
      <c r="I16" s="657"/>
    </row>
    <row r="17" spans="4:9" ht="10.5" customHeight="1">
      <c r="D17" s="643"/>
      <c r="E17" s="663"/>
      <c r="F17" s="670"/>
      <c r="G17" s="646"/>
      <c r="H17" s="647"/>
      <c r="I17" s="657"/>
    </row>
    <row r="18" spans="4:9" ht="31.5" customHeight="1">
      <c r="D18" s="643"/>
      <c r="E18" s="663"/>
      <c r="F18" s="671" t="s">
        <v>266</v>
      </c>
      <c r="G18" s="671"/>
      <c r="H18" s="647"/>
      <c r="I18" s="657"/>
    </row>
    <row r="19" spans="4:9" ht="21" customHeight="1" thickBot="1">
      <c r="D19" s="643"/>
      <c r="E19" s="660" t="s">
        <v>267</v>
      </c>
      <c r="F19" s="672" t="s">
        <v>268</v>
      </c>
      <c r="G19" s="673"/>
      <c r="H19" s="647"/>
      <c r="I19" s="657"/>
    </row>
    <row r="20" spans="4:9" ht="3" customHeight="1">
      <c r="D20" s="643"/>
      <c r="E20" s="663"/>
      <c r="F20" s="670"/>
      <c r="G20" s="646"/>
      <c r="H20" s="647"/>
      <c r="I20" s="657"/>
    </row>
    <row r="21" spans="4:9" ht="21" customHeight="1" thickBot="1">
      <c r="D21" s="643"/>
      <c r="E21" s="660" t="s">
        <v>269</v>
      </c>
      <c r="F21" s="672" t="s">
        <v>270</v>
      </c>
      <c r="G21" s="673"/>
      <c r="H21" s="647"/>
      <c r="I21" s="657" t="s">
        <v>271</v>
      </c>
    </row>
    <row r="22" spans="4:9" ht="3" customHeight="1">
      <c r="D22" s="643"/>
      <c r="E22" s="663"/>
      <c r="F22" s="670"/>
      <c r="G22" s="646"/>
      <c r="H22" s="647"/>
      <c r="I22" s="657"/>
    </row>
    <row r="23" spans="4:9" ht="21" customHeight="1" thickBot="1">
      <c r="D23" s="643"/>
      <c r="E23" s="660" t="s">
        <v>272</v>
      </c>
      <c r="F23" s="661"/>
      <c r="G23" s="662"/>
      <c r="H23" s="647"/>
      <c r="I23" s="657"/>
    </row>
    <row r="24" spans="4:9" ht="10.5" customHeight="1">
      <c r="D24" s="643"/>
      <c r="E24" s="663"/>
      <c r="F24" s="670"/>
      <c r="G24" s="646"/>
      <c r="H24" s="647"/>
      <c r="I24" s="657"/>
    </row>
    <row r="25" spans="4:9" ht="18" customHeight="1">
      <c r="D25" s="643"/>
      <c r="E25" s="674" t="s">
        <v>273</v>
      </c>
      <c r="F25" s="675"/>
      <c r="G25" s="676"/>
      <c r="H25" s="647"/>
      <c r="I25" s="657"/>
    </row>
    <row r="26" spans="1:9" ht="23.25" customHeight="1">
      <c r="A26" s="677" t="s">
        <v>224</v>
      </c>
      <c r="B26" s="615" t="s">
        <v>274</v>
      </c>
      <c r="D26" s="637"/>
      <c r="E26" s="678" t="s">
        <v>275</v>
      </c>
      <c r="F26" s="679" t="s">
        <v>276</v>
      </c>
      <c r="G26" s="680"/>
      <c r="H26" s="647"/>
      <c r="I26" s="631"/>
    </row>
    <row r="27" spans="1:9" ht="21" customHeight="1" thickBot="1">
      <c r="A27" s="677" t="s">
        <v>226</v>
      </c>
      <c r="B27" s="615" t="s">
        <v>277</v>
      </c>
      <c r="D27" s="637"/>
      <c r="E27" s="681" t="s">
        <v>278</v>
      </c>
      <c r="F27" s="682" t="s">
        <v>279</v>
      </c>
      <c r="G27" s="683"/>
      <c r="H27" s="647"/>
      <c r="I27" s="631"/>
    </row>
    <row r="28" spans="4:9" ht="11.25">
      <c r="D28" s="643"/>
      <c r="E28" s="654"/>
      <c r="F28" s="625"/>
      <c r="G28" s="655"/>
      <c r="H28" s="647"/>
      <c r="I28" s="657"/>
    </row>
    <row r="29" spans="1:9" ht="18" customHeight="1">
      <c r="A29" s="677"/>
      <c r="D29" s="637"/>
      <c r="E29" s="674" t="s">
        <v>280</v>
      </c>
      <c r="F29" s="675"/>
      <c r="G29" s="676"/>
      <c r="H29" s="647"/>
      <c r="I29" s="631"/>
    </row>
    <row r="30" spans="1:9" ht="21" customHeight="1">
      <c r="A30" s="677" t="s">
        <v>232</v>
      </c>
      <c r="B30" s="615" t="s">
        <v>281</v>
      </c>
      <c r="D30" s="637"/>
      <c r="E30" s="678" t="s">
        <v>282</v>
      </c>
      <c r="F30" s="679" t="s">
        <v>283</v>
      </c>
      <c r="G30" s="680"/>
      <c r="H30" s="647"/>
      <c r="I30" s="631"/>
    </row>
    <row r="31" spans="1:9" ht="21" customHeight="1" thickBot="1">
      <c r="A31" s="677" t="s">
        <v>234</v>
      </c>
      <c r="B31" s="615" t="s">
        <v>284</v>
      </c>
      <c r="D31" s="637"/>
      <c r="E31" s="681" t="s">
        <v>285</v>
      </c>
      <c r="F31" s="682" t="s">
        <v>286</v>
      </c>
      <c r="G31" s="683"/>
      <c r="H31" s="647"/>
      <c r="I31" s="631"/>
    </row>
    <row r="32" spans="4:9" ht="11.25">
      <c r="D32" s="643"/>
      <c r="E32" s="654"/>
      <c r="F32" s="625"/>
      <c r="G32" s="655"/>
      <c r="H32" s="647"/>
      <c r="I32" s="657"/>
    </row>
    <row r="33" spans="1:9" ht="18" customHeight="1">
      <c r="A33" s="677"/>
      <c r="D33" s="637"/>
      <c r="E33" s="674" t="s">
        <v>287</v>
      </c>
      <c r="F33" s="675"/>
      <c r="G33" s="676"/>
      <c r="H33" s="647"/>
      <c r="I33" s="631"/>
    </row>
    <row r="34" spans="1:9" ht="21" customHeight="1">
      <c r="A34" s="677" t="s">
        <v>241</v>
      </c>
      <c r="B34" s="615" t="s">
        <v>288</v>
      </c>
      <c r="D34" s="637"/>
      <c r="E34" s="678" t="s">
        <v>282</v>
      </c>
      <c r="F34" s="679" t="s">
        <v>289</v>
      </c>
      <c r="G34" s="680"/>
      <c r="H34" s="647"/>
      <c r="I34" s="631"/>
    </row>
    <row r="35" spans="1:9" ht="21" customHeight="1" thickBot="1">
      <c r="A35" s="677" t="s">
        <v>243</v>
      </c>
      <c r="B35" s="615" t="s">
        <v>290</v>
      </c>
      <c r="D35" s="637"/>
      <c r="E35" s="681" t="s">
        <v>285</v>
      </c>
      <c r="F35" s="682" t="s">
        <v>291</v>
      </c>
      <c r="G35" s="683"/>
      <c r="H35" s="647"/>
      <c r="I35" s="631"/>
    </row>
    <row r="36" spans="4:9" ht="11.25">
      <c r="D36" s="643"/>
      <c r="E36" s="654"/>
      <c r="F36" s="625"/>
      <c r="G36" s="655"/>
      <c r="H36" s="647"/>
      <c r="I36" s="657"/>
    </row>
    <row r="37" spans="1:9" ht="18" customHeight="1">
      <c r="A37" s="677"/>
      <c r="D37" s="637"/>
      <c r="E37" s="674" t="s">
        <v>292</v>
      </c>
      <c r="F37" s="675"/>
      <c r="G37" s="676"/>
      <c r="H37" s="647"/>
      <c r="I37" s="631"/>
    </row>
    <row r="38" spans="1:9" ht="21" customHeight="1">
      <c r="A38" s="677" t="s">
        <v>293</v>
      </c>
      <c r="B38" s="684" t="s">
        <v>294</v>
      </c>
      <c r="D38" s="685"/>
      <c r="E38" s="686" t="s">
        <v>282</v>
      </c>
      <c r="F38" s="687" t="s">
        <v>295</v>
      </c>
      <c r="G38" s="688"/>
      <c r="H38" s="647"/>
      <c r="I38" s="689"/>
    </row>
    <row r="39" spans="1:9" ht="21" customHeight="1">
      <c r="A39" s="677" t="s">
        <v>296</v>
      </c>
      <c r="B39" s="684" t="s">
        <v>297</v>
      </c>
      <c r="D39" s="685"/>
      <c r="E39" s="686" t="s">
        <v>298</v>
      </c>
      <c r="F39" s="687" t="s">
        <v>299</v>
      </c>
      <c r="G39" s="688"/>
      <c r="H39" s="647"/>
      <c r="I39" s="689"/>
    </row>
    <row r="40" spans="1:9" ht="21" customHeight="1">
      <c r="A40" s="677" t="s">
        <v>300</v>
      </c>
      <c r="B40" s="684" t="s">
        <v>301</v>
      </c>
      <c r="D40" s="685"/>
      <c r="E40" s="686" t="s">
        <v>285</v>
      </c>
      <c r="F40" s="687" t="s">
        <v>302</v>
      </c>
      <c r="G40" s="688"/>
      <c r="H40" s="647"/>
      <c r="I40" s="689"/>
    </row>
    <row r="41" spans="1:9" ht="21" customHeight="1" thickBot="1">
      <c r="A41" s="677" t="s">
        <v>303</v>
      </c>
      <c r="B41" s="684" t="s">
        <v>304</v>
      </c>
      <c r="D41" s="685"/>
      <c r="E41" s="690" t="s">
        <v>305</v>
      </c>
      <c r="F41" s="691"/>
      <c r="G41" s="692"/>
      <c r="H41" s="647"/>
      <c r="I41" s="689"/>
    </row>
    <row r="42" spans="4:9" ht="12" thickBot="1">
      <c r="D42" s="693"/>
      <c r="E42" s="694"/>
      <c r="F42" s="694"/>
      <c r="G42" s="695"/>
      <c r="H42" s="696"/>
      <c r="I42" s="631"/>
    </row>
    <row r="48" spans="7:8" ht="11.25">
      <c r="G48" s="697"/>
      <c r="H48" s="697"/>
    </row>
  </sheetData>
  <sheetProtection/>
  <mergeCells count="25">
    <mergeCell ref="F41:G41"/>
    <mergeCell ref="F34:G34"/>
    <mergeCell ref="F35:G35"/>
    <mergeCell ref="E37:G37"/>
    <mergeCell ref="F38:G38"/>
    <mergeCell ref="F39:G39"/>
    <mergeCell ref="F40:G40"/>
    <mergeCell ref="F26:G26"/>
    <mergeCell ref="F27:G27"/>
    <mergeCell ref="E29:G29"/>
    <mergeCell ref="F30:G30"/>
    <mergeCell ref="F31:G31"/>
    <mergeCell ref="E33:G33"/>
    <mergeCell ref="F16:G16"/>
    <mergeCell ref="F18:G18"/>
    <mergeCell ref="F19:G19"/>
    <mergeCell ref="F21:G21"/>
    <mergeCell ref="F23:G23"/>
    <mergeCell ref="E25:G25"/>
    <mergeCell ref="D5:H5"/>
    <mergeCell ref="F8:G8"/>
    <mergeCell ref="F10:G10"/>
    <mergeCell ref="F12:G12"/>
    <mergeCell ref="F13:G13"/>
    <mergeCell ref="F15:G15"/>
  </mergeCells>
  <dataValidations count="4">
    <dataValidation type="textLength" operator="equal" allowBlank="1" showInputMessage="1" showErrorMessage="1" sqref="F22:F24 F20 F17">
      <formula1>9</formula1>
    </dataValidation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operator="equal" allowBlank="1" showInputMessage="1" showErrorMessage="1" sqref="F18:G18"/>
  </dataValidations>
  <printOptions/>
  <pageMargins left="0.5905511811023623" right="0.5511811023622047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3" sqref="K3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zoomScale="45" zoomScaleNormal="45" zoomScalePageLayoutView="0" workbookViewId="0" topLeftCell="E6">
      <selection activeCell="M25" sqref="M25"/>
    </sheetView>
  </sheetViews>
  <sheetFormatPr defaultColWidth="14.125" defaultRowHeight="12.75"/>
  <cols>
    <col min="1" max="1" width="14.125" style="445" hidden="1" customWidth="1"/>
    <col min="2" max="2" width="0.12890625" style="446" customWidth="1"/>
    <col min="3" max="3" width="14.125" style="371" customWidth="1"/>
    <col min="4" max="4" width="10.875" style="372" customWidth="1"/>
    <col min="5" max="5" width="41.875" style="373" customWidth="1"/>
    <col min="6" max="13" width="14.25390625" style="373" customWidth="1"/>
    <col min="14" max="14" width="13.50390625" style="373" customWidth="1"/>
    <col min="15" max="22" width="14.25390625" style="373" customWidth="1"/>
    <col min="23" max="23" width="14.75390625" style="373" customWidth="1"/>
    <col min="24" max="24" width="14.125" style="414" customWidth="1"/>
    <col min="25" max="25" width="17.125" style="414" customWidth="1"/>
    <col min="26" max="27" width="14.125" style="414" customWidth="1"/>
    <col min="28" max="28" width="15.875" style="414" customWidth="1"/>
    <col min="29" max="16384" width="14.125" style="414" customWidth="1"/>
  </cols>
  <sheetData>
    <row r="1" spans="1:23" s="362" customFormat="1" ht="15" hidden="1">
      <c r="A1" s="355" t="str">
        <f>'[3]Заголовок'!$B$7</f>
        <v>Новосибирская область</v>
      </c>
      <c r="B1" s="356" t="str">
        <f>'[3]Заголовок'!$B$8</f>
        <v>Энергосбыт СП ЗСЖД</v>
      </c>
      <c r="C1" s="357" t="str">
        <f>'[3]Заголовок'!$B$9</f>
        <v>7708503727</v>
      </c>
      <c r="D1" s="357" t="str">
        <f>'[3]Заголовок'!$F$9</f>
        <v>997650001</v>
      </c>
      <c r="E1" s="358" t="str">
        <f>'[3]Заголовок'!$B$12</f>
        <v>2011</v>
      </c>
      <c r="F1" s="359"/>
      <c r="G1" s="360" t="s">
        <v>142</v>
      </c>
      <c r="H1" s="361" t="s">
        <v>142</v>
      </c>
      <c r="I1" s="361" t="s">
        <v>142</v>
      </c>
      <c r="J1" s="361" t="s">
        <v>143</v>
      </c>
      <c r="K1" s="361" t="s">
        <v>144</v>
      </c>
      <c r="L1" s="361" t="s">
        <v>145</v>
      </c>
      <c r="M1" s="361" t="s">
        <v>146</v>
      </c>
      <c r="N1" s="361" t="s">
        <v>147</v>
      </c>
      <c r="O1" s="361" t="s">
        <v>148</v>
      </c>
      <c r="P1" s="361" t="s">
        <v>149</v>
      </c>
      <c r="Q1" s="361" t="s">
        <v>150</v>
      </c>
      <c r="R1" s="361" t="s">
        <v>151</v>
      </c>
      <c r="S1" s="361" t="s">
        <v>152</v>
      </c>
      <c r="T1" s="361" t="s">
        <v>153</v>
      </c>
      <c r="U1" s="361" t="s">
        <v>154</v>
      </c>
      <c r="V1" s="361" t="s">
        <v>142</v>
      </c>
      <c r="W1" s="359"/>
    </row>
    <row r="2" spans="1:22" s="364" customFormat="1" ht="15" hidden="1">
      <c r="A2" s="363"/>
      <c r="D2" s="365"/>
      <c r="G2" s="366">
        <f>$E$1-2</f>
        <v>2009</v>
      </c>
      <c r="H2" s="366">
        <f>$E$1-2</f>
        <v>2009</v>
      </c>
      <c r="I2" s="366">
        <f>$E$1-1</f>
        <v>2010</v>
      </c>
      <c r="J2" s="366" t="str">
        <f>$E$1</f>
        <v>2011</v>
      </c>
      <c r="K2" s="366" t="str">
        <f aca="true" t="shared" si="0" ref="K2:V2">$E$1</f>
        <v>2011</v>
      </c>
      <c r="L2" s="366" t="str">
        <f t="shared" si="0"/>
        <v>2011</v>
      </c>
      <c r="M2" s="366" t="str">
        <f t="shared" si="0"/>
        <v>2011</v>
      </c>
      <c r="N2" s="366" t="str">
        <f t="shared" si="0"/>
        <v>2011</v>
      </c>
      <c r="O2" s="366" t="str">
        <f t="shared" si="0"/>
        <v>2011</v>
      </c>
      <c r="P2" s="366" t="str">
        <f t="shared" si="0"/>
        <v>2011</v>
      </c>
      <c r="Q2" s="366" t="str">
        <f t="shared" si="0"/>
        <v>2011</v>
      </c>
      <c r="R2" s="366" t="str">
        <f t="shared" si="0"/>
        <v>2011</v>
      </c>
      <c r="S2" s="366" t="str">
        <f t="shared" si="0"/>
        <v>2011</v>
      </c>
      <c r="T2" s="366" t="str">
        <f t="shared" si="0"/>
        <v>2011</v>
      </c>
      <c r="U2" s="366" t="str">
        <f t="shared" si="0"/>
        <v>2011</v>
      </c>
      <c r="V2" s="366" t="str">
        <f t="shared" si="0"/>
        <v>2011</v>
      </c>
    </row>
    <row r="3" spans="1:22" s="361" customFormat="1" ht="15" hidden="1">
      <c r="A3" s="367"/>
      <c r="D3" s="368"/>
      <c r="G3" s="361" t="s">
        <v>155</v>
      </c>
      <c r="H3" s="361" t="s">
        <v>156</v>
      </c>
      <c r="I3" s="361" t="s">
        <v>155</v>
      </c>
      <c r="J3" s="361" t="s">
        <v>155</v>
      </c>
      <c r="K3" s="361" t="s">
        <v>155</v>
      </c>
      <c r="L3" s="361" t="s">
        <v>155</v>
      </c>
      <c r="M3" s="361" t="s">
        <v>155</v>
      </c>
      <c r="N3" s="361" t="s">
        <v>155</v>
      </c>
      <c r="O3" s="361" t="s">
        <v>155</v>
      </c>
      <c r="P3" s="361" t="s">
        <v>155</v>
      </c>
      <c r="Q3" s="361" t="s">
        <v>155</v>
      </c>
      <c r="R3" s="361" t="s">
        <v>155</v>
      </c>
      <c r="S3" s="361" t="s">
        <v>155</v>
      </c>
      <c r="T3" s="361" t="s">
        <v>155</v>
      </c>
      <c r="U3" s="361" t="s">
        <v>155</v>
      </c>
      <c r="V3" s="361" t="s">
        <v>155</v>
      </c>
    </row>
    <row r="4" spans="1:4" s="373" customFormat="1" ht="15" hidden="1">
      <c r="A4" s="369"/>
      <c r="B4" s="370"/>
      <c r="C4" s="371"/>
      <c r="D4" s="372"/>
    </row>
    <row r="5" spans="1:4" s="373" customFormat="1" ht="15" hidden="1">
      <c r="A5" s="369"/>
      <c r="B5" s="370"/>
      <c r="C5" s="371"/>
      <c r="D5" s="372"/>
    </row>
    <row r="6" spans="1:4" s="373" customFormat="1" ht="15">
      <c r="A6" s="374"/>
      <c r="B6" s="370"/>
      <c r="C6" s="371"/>
      <c r="D6" s="372"/>
    </row>
    <row r="7" spans="1:21" s="379" customFormat="1" ht="15">
      <c r="A7" s="375"/>
      <c r="B7" s="376"/>
      <c r="C7" s="377"/>
      <c r="D7" s="378"/>
      <c r="U7" s="380"/>
    </row>
    <row r="8" spans="1:4" s="379" customFormat="1" ht="15">
      <c r="A8" s="375"/>
      <c r="B8" s="376"/>
      <c r="C8" s="377"/>
      <c r="D8" s="378"/>
    </row>
    <row r="9" spans="1:23" s="373" customFormat="1" ht="44.25" customHeight="1">
      <c r="A9" s="374"/>
      <c r="B9" s="370"/>
      <c r="C9" s="381"/>
      <c r="D9" s="382" t="s">
        <v>157</v>
      </c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4"/>
      <c r="W9" s="385"/>
    </row>
    <row r="10" spans="1:26" s="390" customFormat="1" ht="17.25" customHeight="1">
      <c r="A10" s="386"/>
      <c r="B10" s="387"/>
      <c r="C10" s="388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Z10" s="391" t="s">
        <v>158</v>
      </c>
    </row>
    <row r="11" spans="1:22" s="390" customFormat="1" ht="17.25" customHeight="1" thickBot="1">
      <c r="A11" s="386"/>
      <c r="B11" s="387"/>
      <c r="C11" s="388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</row>
    <row r="12" spans="1:28" s="373" customFormat="1" ht="52.5" customHeight="1" thickBot="1">
      <c r="A12" s="374"/>
      <c r="B12" s="370"/>
      <c r="C12" s="371"/>
      <c r="D12" s="392" t="s">
        <v>159</v>
      </c>
      <c r="E12" s="393" t="s">
        <v>160</v>
      </c>
      <c r="F12" s="394"/>
      <c r="G12" s="395" t="s">
        <v>161</v>
      </c>
      <c r="H12" s="395" t="s">
        <v>162</v>
      </c>
      <c r="I12" s="395" t="s">
        <v>163</v>
      </c>
      <c r="J12" s="395" t="s">
        <v>164</v>
      </c>
      <c r="K12" s="395" t="s">
        <v>165</v>
      </c>
      <c r="L12" s="395" t="s">
        <v>166</v>
      </c>
      <c r="M12" s="395" t="s">
        <v>167</v>
      </c>
      <c r="N12" s="395" t="s">
        <v>168</v>
      </c>
      <c r="O12" s="395" t="s">
        <v>169</v>
      </c>
      <c r="P12" s="395" t="s">
        <v>170</v>
      </c>
      <c r="Q12" s="395" t="s">
        <v>171</v>
      </c>
      <c r="R12" s="395" t="s">
        <v>172</v>
      </c>
      <c r="S12" s="395" t="s">
        <v>173</v>
      </c>
      <c r="T12" s="395" t="s">
        <v>174</v>
      </c>
      <c r="U12" s="395" t="s">
        <v>175</v>
      </c>
      <c r="V12" s="396" t="s">
        <v>176</v>
      </c>
      <c r="W12" s="396" t="s">
        <v>177</v>
      </c>
      <c r="X12" s="396" t="s">
        <v>178</v>
      </c>
      <c r="Y12" s="396" t="s">
        <v>179</v>
      </c>
      <c r="Z12" s="396" t="s">
        <v>180</v>
      </c>
      <c r="AA12" s="396" t="s">
        <v>181</v>
      </c>
      <c r="AB12" s="396" t="s">
        <v>182</v>
      </c>
    </row>
    <row r="13" spans="1:28" s="373" customFormat="1" ht="26.25" customHeight="1" thickBot="1">
      <c r="A13" s="374"/>
      <c r="B13" s="370"/>
      <c r="C13" s="371"/>
      <c r="D13" s="397"/>
      <c r="E13" s="398" t="s">
        <v>183</v>
      </c>
      <c r="F13" s="399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0"/>
      <c r="V13" s="401"/>
      <c r="W13" s="402"/>
      <c r="X13" s="402"/>
      <c r="Y13" s="402"/>
      <c r="Z13" s="402"/>
      <c r="AA13" s="402"/>
      <c r="AB13" s="402"/>
    </row>
    <row r="14" spans="1:28" s="373" customFormat="1" ht="39.75" customHeight="1">
      <c r="A14" s="374" t="s">
        <v>184</v>
      </c>
      <c r="B14" s="370" t="s">
        <v>185</v>
      </c>
      <c r="C14" s="371"/>
      <c r="D14" s="403">
        <v>1</v>
      </c>
      <c r="E14" s="404" t="s">
        <v>186</v>
      </c>
      <c r="F14" s="405" t="s">
        <v>187</v>
      </c>
      <c r="G14" s="406">
        <f>G15+G19</f>
        <v>160.97</v>
      </c>
      <c r="H14" s="406">
        <f aca="true" t="shared" si="1" ref="H14:AB14">H15+H19</f>
        <v>167.4</v>
      </c>
      <c r="I14" s="406">
        <f t="shared" si="1"/>
        <v>164.74</v>
      </c>
      <c r="J14" s="406">
        <f t="shared" si="1"/>
        <v>15.153</v>
      </c>
      <c r="K14" s="406">
        <f t="shared" si="1"/>
        <v>15.116</v>
      </c>
      <c r="L14" s="406">
        <f t="shared" si="1"/>
        <v>14</v>
      </c>
      <c r="M14" s="406">
        <f t="shared" si="1"/>
        <v>13.469</v>
      </c>
      <c r="N14" s="406">
        <f t="shared" si="1"/>
        <v>13.439</v>
      </c>
      <c r="O14" s="406">
        <f t="shared" si="1"/>
        <v>13.016</v>
      </c>
      <c r="P14" s="406">
        <f t="shared" si="1"/>
        <v>12.533000000000001</v>
      </c>
      <c r="Q14" s="406">
        <f t="shared" si="1"/>
        <v>12.379999999999999</v>
      </c>
      <c r="R14" s="406">
        <f t="shared" si="1"/>
        <v>12.028</v>
      </c>
      <c r="S14" s="406">
        <f t="shared" si="1"/>
        <v>13.459999999999999</v>
      </c>
      <c r="T14" s="406">
        <f t="shared" si="1"/>
        <v>14.809</v>
      </c>
      <c r="U14" s="406">
        <f t="shared" si="1"/>
        <v>15.331999999999999</v>
      </c>
      <c r="V14" s="406">
        <f t="shared" si="1"/>
        <v>164.73499999999999</v>
      </c>
      <c r="W14" s="406">
        <f t="shared" si="1"/>
        <v>44.269</v>
      </c>
      <c r="X14" s="406">
        <f t="shared" si="1"/>
        <v>39.924</v>
      </c>
      <c r="Y14" s="406">
        <f t="shared" si="1"/>
        <v>84.193</v>
      </c>
      <c r="Z14" s="406">
        <f t="shared" si="1"/>
        <v>36.940999999999995</v>
      </c>
      <c r="AA14" s="406">
        <f t="shared" si="1"/>
        <v>43.601</v>
      </c>
      <c r="AB14" s="406">
        <f t="shared" si="1"/>
        <v>80.542</v>
      </c>
    </row>
    <row r="15" spans="1:28" s="373" customFormat="1" ht="39.75" customHeight="1">
      <c r="A15" s="374" t="s">
        <v>188</v>
      </c>
      <c r="B15" s="370" t="s">
        <v>189</v>
      </c>
      <c r="C15" s="371"/>
      <c r="D15" s="407">
        <v>2</v>
      </c>
      <c r="E15" s="408" t="s">
        <v>190</v>
      </c>
      <c r="F15" s="409" t="s">
        <v>187</v>
      </c>
      <c r="G15" s="410">
        <f>SUM(G16:G17)</f>
        <v>13.38</v>
      </c>
      <c r="H15" s="410">
        <f>SUM(H16:H17)</f>
        <v>23.35</v>
      </c>
      <c r="I15" s="410">
        <f aca="true" t="shared" si="2" ref="I15:AB15">SUM(I16:I17)</f>
        <v>17.15</v>
      </c>
      <c r="J15" s="410">
        <f t="shared" si="2"/>
        <v>1.577</v>
      </c>
      <c r="K15" s="410">
        <f t="shared" si="2"/>
        <v>1.5739999999999998</v>
      </c>
      <c r="L15" s="410">
        <f t="shared" si="2"/>
        <v>1.4569999999999999</v>
      </c>
      <c r="M15" s="410">
        <f t="shared" si="2"/>
        <v>1.402</v>
      </c>
      <c r="N15" s="410">
        <f t="shared" si="2"/>
        <v>1.399</v>
      </c>
      <c r="O15" s="410">
        <f t="shared" si="2"/>
        <v>1.355</v>
      </c>
      <c r="P15" s="410">
        <f t="shared" si="2"/>
        <v>1.305</v>
      </c>
      <c r="Q15" s="410">
        <f t="shared" si="2"/>
        <v>1.289</v>
      </c>
      <c r="R15" s="410">
        <f t="shared" si="2"/>
        <v>1.252</v>
      </c>
      <c r="S15" s="410">
        <f t="shared" si="2"/>
        <v>1.401</v>
      </c>
      <c r="T15" s="410">
        <f t="shared" si="2"/>
        <v>1.542</v>
      </c>
      <c r="U15" s="410">
        <f>SUM(U16:U17)</f>
        <v>1.5959999999999999</v>
      </c>
      <c r="V15" s="411">
        <f t="shared" si="2"/>
        <v>17.148999999999997</v>
      </c>
      <c r="W15" s="411">
        <f t="shared" si="2"/>
        <v>4.608</v>
      </c>
      <c r="X15" s="411">
        <f t="shared" si="2"/>
        <v>4.156</v>
      </c>
      <c r="Y15" s="411">
        <f t="shared" si="2"/>
        <v>8.764</v>
      </c>
      <c r="Z15" s="411">
        <f t="shared" si="2"/>
        <v>3.8459999999999996</v>
      </c>
      <c r="AA15" s="411">
        <f t="shared" si="2"/>
        <v>4.539</v>
      </c>
      <c r="AB15" s="411">
        <f t="shared" si="2"/>
        <v>8.385</v>
      </c>
    </row>
    <row r="16" spans="1:28" s="373" customFormat="1" ht="39.75" customHeight="1">
      <c r="A16" s="374" t="s">
        <v>191</v>
      </c>
      <c r="B16" s="370" t="s">
        <v>192</v>
      </c>
      <c r="C16" s="371"/>
      <c r="D16" s="407" t="s">
        <v>193</v>
      </c>
      <c r="E16" s="408" t="s">
        <v>192</v>
      </c>
      <c r="F16" s="409" t="s">
        <v>187</v>
      </c>
      <c r="G16" s="412">
        <v>1.14</v>
      </c>
      <c r="H16" s="412">
        <v>11.28</v>
      </c>
      <c r="I16" s="412">
        <v>1.46</v>
      </c>
      <c r="J16" s="412">
        <v>0.183</v>
      </c>
      <c r="K16" s="412">
        <v>0.168</v>
      </c>
      <c r="L16" s="412">
        <v>0.144</v>
      </c>
      <c r="M16" s="412">
        <v>0.147</v>
      </c>
      <c r="N16" s="412">
        <v>0.098</v>
      </c>
      <c r="O16" s="412">
        <v>0.077</v>
      </c>
      <c r="P16" s="412">
        <v>0.05</v>
      </c>
      <c r="Q16" s="412">
        <v>0.069</v>
      </c>
      <c r="R16" s="412">
        <v>0.09</v>
      </c>
      <c r="S16" s="412">
        <v>0.099</v>
      </c>
      <c r="T16" s="412">
        <v>0.159</v>
      </c>
      <c r="U16" s="412">
        <v>0.178</v>
      </c>
      <c r="V16" s="413">
        <f>SUM(J16:U16)</f>
        <v>1.462</v>
      </c>
      <c r="W16" s="413">
        <f>SUM(J16:L16)</f>
        <v>0.495</v>
      </c>
      <c r="X16" s="413">
        <f>SUM(M16:O16)</f>
        <v>0.322</v>
      </c>
      <c r="Y16" s="413">
        <f>W16+X16</f>
        <v>0.817</v>
      </c>
      <c r="Z16" s="413">
        <f>SUM(P16:R16)</f>
        <v>0.20900000000000002</v>
      </c>
      <c r="AA16" s="413">
        <f>SUM(S16:U16)</f>
        <v>0.436</v>
      </c>
      <c r="AB16" s="413">
        <f>Z16+AA16</f>
        <v>0.645</v>
      </c>
    </row>
    <row r="17" spans="1:28" ht="39.75" customHeight="1">
      <c r="A17" s="374" t="s">
        <v>194</v>
      </c>
      <c r="B17" s="370" t="s">
        <v>195</v>
      </c>
      <c r="D17" s="407" t="s">
        <v>196</v>
      </c>
      <c r="E17" s="408" t="s">
        <v>195</v>
      </c>
      <c r="F17" s="409" t="s">
        <v>187</v>
      </c>
      <c r="G17" s="412">
        <v>12.24</v>
      </c>
      <c r="H17" s="412">
        <v>12.07</v>
      </c>
      <c r="I17" s="412">
        <v>15.69</v>
      </c>
      <c r="J17" s="412">
        <v>1.394</v>
      </c>
      <c r="K17" s="412">
        <v>1.406</v>
      </c>
      <c r="L17" s="412">
        <v>1.313</v>
      </c>
      <c r="M17" s="412">
        <v>1.255</v>
      </c>
      <c r="N17" s="412">
        <v>1.301</v>
      </c>
      <c r="O17" s="412">
        <v>1.278</v>
      </c>
      <c r="P17" s="412">
        <v>1.255</v>
      </c>
      <c r="Q17" s="412">
        <v>1.22</v>
      </c>
      <c r="R17" s="412">
        <v>1.162</v>
      </c>
      <c r="S17" s="412">
        <v>1.302</v>
      </c>
      <c r="T17" s="412">
        <v>1.383</v>
      </c>
      <c r="U17" s="412">
        <v>1.418</v>
      </c>
      <c r="V17" s="413">
        <f>SUM(J17:U17)</f>
        <v>15.686999999999998</v>
      </c>
      <c r="W17" s="413">
        <f>SUM(J17:L17)</f>
        <v>4.1129999999999995</v>
      </c>
      <c r="X17" s="413">
        <f>SUM(M17:O17)</f>
        <v>3.834</v>
      </c>
      <c r="Y17" s="413">
        <f>W17+X17</f>
        <v>7.946999999999999</v>
      </c>
      <c r="Z17" s="413">
        <f>SUM(P17:R17)</f>
        <v>3.6369999999999996</v>
      </c>
      <c r="AA17" s="413">
        <f>SUM(S17:U17)</f>
        <v>4.103</v>
      </c>
      <c r="AB17" s="413">
        <f>Z17+AA17</f>
        <v>7.739999999999999</v>
      </c>
    </row>
    <row r="18" spans="1:28" ht="39.75" customHeight="1">
      <c r="A18" s="374" t="s">
        <v>197</v>
      </c>
      <c r="B18" s="370" t="s">
        <v>198</v>
      </c>
      <c r="D18" s="407">
        <v>3</v>
      </c>
      <c r="E18" s="415" t="s">
        <v>199</v>
      </c>
      <c r="F18" s="416" t="s">
        <v>79</v>
      </c>
      <c r="G18" s="417">
        <f>IF(G14=0,0,G15/G14*100)</f>
        <v>8.312107846182519</v>
      </c>
      <c r="H18" s="417">
        <f aca="true" t="shared" si="3" ref="H18:AB18">IF(H14=0,0,H15/H14*100)</f>
        <v>13.948626045400239</v>
      </c>
      <c r="I18" s="417">
        <f t="shared" si="3"/>
        <v>10.41034357168872</v>
      </c>
      <c r="J18" s="417">
        <f t="shared" si="3"/>
        <v>10.407180096350558</v>
      </c>
      <c r="K18" s="417">
        <f t="shared" si="3"/>
        <v>10.412807621063774</v>
      </c>
      <c r="L18" s="417">
        <f t="shared" si="3"/>
        <v>10.407142857142857</v>
      </c>
      <c r="M18" s="417">
        <f t="shared" si="3"/>
        <v>10.40908753433811</v>
      </c>
      <c r="N18" s="417">
        <f t="shared" si="3"/>
        <v>10.410000744102984</v>
      </c>
      <c r="O18" s="417">
        <f t="shared" si="3"/>
        <v>10.410264290104488</v>
      </c>
      <c r="P18" s="417">
        <f t="shared" si="3"/>
        <v>10.412510971036463</v>
      </c>
      <c r="Q18" s="417">
        <f t="shared" si="3"/>
        <v>10.411954765751211</v>
      </c>
      <c r="R18" s="417">
        <f t="shared" si="3"/>
        <v>10.409045560359163</v>
      </c>
      <c r="S18" s="417">
        <f t="shared" si="3"/>
        <v>10.408618127786033</v>
      </c>
      <c r="T18" s="417">
        <f t="shared" si="3"/>
        <v>10.412586940374098</v>
      </c>
      <c r="U18" s="417">
        <f t="shared" si="3"/>
        <v>10.409600834855205</v>
      </c>
      <c r="V18" s="418">
        <f t="shared" si="3"/>
        <v>10.410052508574376</v>
      </c>
      <c r="W18" s="418">
        <f t="shared" si="3"/>
        <v>10.40908988231042</v>
      </c>
      <c r="X18" s="418">
        <f t="shared" si="3"/>
        <v>10.40977857930067</v>
      </c>
      <c r="Y18" s="418">
        <f t="shared" si="3"/>
        <v>10.409416459800696</v>
      </c>
      <c r="Z18" s="418">
        <f t="shared" si="3"/>
        <v>10.411196231829132</v>
      </c>
      <c r="AA18" s="418">
        <f t="shared" si="3"/>
        <v>10.410311690098851</v>
      </c>
      <c r="AB18" s="418">
        <f t="shared" si="3"/>
        <v>10.410717389684883</v>
      </c>
    </row>
    <row r="19" spans="1:28" ht="39.75" customHeight="1">
      <c r="A19" s="374" t="s">
        <v>200</v>
      </c>
      <c r="B19" s="370" t="s">
        <v>201</v>
      </c>
      <c r="D19" s="407">
        <v>4</v>
      </c>
      <c r="E19" s="415" t="s">
        <v>202</v>
      </c>
      <c r="F19" s="409" t="s">
        <v>187</v>
      </c>
      <c r="G19" s="412">
        <f>G20+G21</f>
        <v>147.59</v>
      </c>
      <c r="H19" s="412">
        <f aca="true" t="shared" si="4" ref="H19:U19">H20+H21</f>
        <v>144.05</v>
      </c>
      <c r="I19" s="412">
        <f t="shared" si="4"/>
        <v>147.59</v>
      </c>
      <c r="J19" s="412">
        <f t="shared" si="4"/>
        <v>13.576</v>
      </c>
      <c r="K19" s="412">
        <f t="shared" si="4"/>
        <v>13.542</v>
      </c>
      <c r="L19" s="412">
        <f t="shared" si="4"/>
        <v>12.543000000000001</v>
      </c>
      <c r="M19" s="412">
        <f t="shared" si="4"/>
        <v>12.067</v>
      </c>
      <c r="N19" s="412">
        <f t="shared" si="4"/>
        <v>12.04</v>
      </c>
      <c r="O19" s="412">
        <f t="shared" si="4"/>
        <v>11.661</v>
      </c>
      <c r="P19" s="412">
        <f t="shared" si="4"/>
        <v>11.228000000000002</v>
      </c>
      <c r="Q19" s="412">
        <f t="shared" si="4"/>
        <v>11.091</v>
      </c>
      <c r="R19" s="412">
        <f t="shared" si="4"/>
        <v>10.776</v>
      </c>
      <c r="S19" s="412">
        <f t="shared" si="4"/>
        <v>12.059</v>
      </c>
      <c r="T19" s="412">
        <f t="shared" si="4"/>
        <v>13.267</v>
      </c>
      <c r="U19" s="412">
        <f t="shared" si="4"/>
        <v>13.735999999999999</v>
      </c>
      <c r="V19" s="413">
        <f>SUM(J19:U19)</f>
        <v>147.58599999999998</v>
      </c>
      <c r="W19" s="413">
        <f>SUM(J19:L19)</f>
        <v>39.661</v>
      </c>
      <c r="X19" s="413">
        <f>SUM(M19:O19)</f>
        <v>35.768</v>
      </c>
      <c r="Y19" s="413">
        <f>W19+X19</f>
        <v>75.429</v>
      </c>
      <c r="Z19" s="413">
        <f>SUM(P19:R19)</f>
        <v>33.095</v>
      </c>
      <c r="AA19" s="413">
        <f>SUM(S19:U19)</f>
        <v>39.062</v>
      </c>
      <c r="AB19" s="413">
        <f>Z19+AA19</f>
        <v>72.157</v>
      </c>
    </row>
    <row r="20" spans="1:28" ht="39.75" customHeight="1">
      <c r="A20" s="374" t="s">
        <v>203</v>
      </c>
      <c r="B20" s="370" t="s">
        <v>204</v>
      </c>
      <c r="D20" s="407" t="s">
        <v>205</v>
      </c>
      <c r="E20" s="415" t="s">
        <v>204</v>
      </c>
      <c r="F20" s="409" t="s">
        <v>187</v>
      </c>
      <c r="G20" s="412">
        <v>12.59</v>
      </c>
      <c r="H20" s="412">
        <v>10.9</v>
      </c>
      <c r="I20" s="412">
        <v>12.59</v>
      </c>
      <c r="J20" s="412">
        <v>1.576</v>
      </c>
      <c r="K20" s="412">
        <v>1.442</v>
      </c>
      <c r="L20" s="412">
        <v>1.243</v>
      </c>
      <c r="M20" s="412">
        <v>1.267</v>
      </c>
      <c r="N20" s="412">
        <v>0.84</v>
      </c>
      <c r="O20" s="412">
        <v>0.661</v>
      </c>
      <c r="P20" s="412">
        <v>0.428</v>
      </c>
      <c r="Q20" s="412">
        <v>0.591</v>
      </c>
      <c r="R20" s="412">
        <v>0.776</v>
      </c>
      <c r="S20" s="412">
        <v>0.859</v>
      </c>
      <c r="T20" s="412">
        <v>1.367</v>
      </c>
      <c r="U20" s="412">
        <v>1.536</v>
      </c>
      <c r="V20" s="413">
        <f>SUM(J20:U20)</f>
        <v>12.586</v>
      </c>
      <c r="W20" s="413">
        <f>SUM(J20:L20)</f>
        <v>4.261</v>
      </c>
      <c r="X20" s="413">
        <f>SUM(M20:O20)</f>
        <v>2.768</v>
      </c>
      <c r="Y20" s="413">
        <f>W20+X20</f>
        <v>7.029</v>
      </c>
      <c r="Z20" s="413">
        <f>SUM(P20:R20)</f>
        <v>1.795</v>
      </c>
      <c r="AA20" s="413">
        <f>SUM(S20:U20)</f>
        <v>3.762</v>
      </c>
      <c r="AB20" s="413">
        <f>Z20+AA20</f>
        <v>5.557</v>
      </c>
    </row>
    <row r="21" spans="1:28" ht="39.75" customHeight="1" thickBot="1">
      <c r="A21" s="374" t="s">
        <v>206</v>
      </c>
      <c r="B21" s="370" t="s">
        <v>207</v>
      </c>
      <c r="D21" s="419" t="s">
        <v>208</v>
      </c>
      <c r="E21" s="420" t="s">
        <v>207</v>
      </c>
      <c r="F21" s="421" t="s">
        <v>187</v>
      </c>
      <c r="G21" s="422">
        <v>135</v>
      </c>
      <c r="H21" s="422">
        <v>133.15</v>
      </c>
      <c r="I21" s="422">
        <v>135</v>
      </c>
      <c r="J21" s="422">
        <v>12</v>
      </c>
      <c r="K21" s="422">
        <v>12.1</v>
      </c>
      <c r="L21" s="422">
        <v>11.3</v>
      </c>
      <c r="M21" s="422">
        <v>10.8</v>
      </c>
      <c r="N21" s="422">
        <v>11.2</v>
      </c>
      <c r="O21" s="422">
        <v>11</v>
      </c>
      <c r="P21" s="422">
        <v>10.8</v>
      </c>
      <c r="Q21" s="422">
        <v>10.5</v>
      </c>
      <c r="R21" s="422">
        <v>10</v>
      </c>
      <c r="S21" s="422">
        <v>11.2</v>
      </c>
      <c r="T21" s="422">
        <v>11.9</v>
      </c>
      <c r="U21" s="422">
        <v>12.2</v>
      </c>
      <c r="V21" s="423">
        <f>SUM(J21:U21)</f>
        <v>135</v>
      </c>
      <c r="W21" s="413">
        <f>SUM(J21:L21)</f>
        <v>35.400000000000006</v>
      </c>
      <c r="X21" s="413">
        <f>SUM(M21:O21)</f>
        <v>33</v>
      </c>
      <c r="Y21" s="413">
        <f>W21+X21</f>
        <v>68.4</v>
      </c>
      <c r="Z21" s="413">
        <f>SUM(P21:R21)</f>
        <v>31.3</v>
      </c>
      <c r="AA21" s="413">
        <f>SUM(S21:U21)</f>
        <v>35.3</v>
      </c>
      <c r="AB21" s="413">
        <f>Z21+AA21</f>
        <v>66.6</v>
      </c>
    </row>
    <row r="22" spans="1:28" ht="26.25" customHeight="1" thickBot="1">
      <c r="A22" s="374"/>
      <c r="B22" s="370"/>
      <c r="D22" s="397"/>
      <c r="E22" s="398" t="s">
        <v>209</v>
      </c>
      <c r="F22" s="399"/>
      <c r="G22" s="400"/>
      <c r="H22" s="400"/>
      <c r="I22" s="400"/>
      <c r="J22" s="400"/>
      <c r="K22" s="400"/>
      <c r="L22" s="400"/>
      <c r="M22" s="400"/>
      <c r="N22" s="400"/>
      <c r="O22" s="400"/>
      <c r="P22" s="400"/>
      <c r="Q22" s="400"/>
      <c r="R22" s="400"/>
      <c r="S22" s="400"/>
      <c r="T22" s="400"/>
      <c r="U22" s="400"/>
      <c r="V22" s="401"/>
      <c r="W22" s="402"/>
      <c r="X22" s="402"/>
      <c r="Y22" s="402"/>
      <c r="Z22" s="402"/>
      <c r="AA22" s="402"/>
      <c r="AB22" s="402"/>
    </row>
    <row r="23" spans="1:28" ht="39.75" customHeight="1">
      <c r="A23" s="374" t="s">
        <v>210</v>
      </c>
      <c r="B23" s="370" t="s">
        <v>185</v>
      </c>
      <c r="D23" s="403" t="s">
        <v>211</v>
      </c>
      <c r="E23" s="404" t="s">
        <v>186</v>
      </c>
      <c r="F23" s="405" t="s">
        <v>212</v>
      </c>
      <c r="G23" s="424">
        <f>G24+G28</f>
        <v>23.787000000000003</v>
      </c>
      <c r="H23" s="424">
        <f aca="true" t="shared" si="5" ref="H23:AB23">H24+H28</f>
        <v>23.787000000000003</v>
      </c>
      <c r="I23" s="424">
        <f t="shared" si="5"/>
        <v>24.462</v>
      </c>
      <c r="J23" s="424">
        <f t="shared" si="5"/>
        <v>25.583304000000002</v>
      </c>
      <c r="K23" s="424">
        <f t="shared" si="5"/>
        <v>26.00746</v>
      </c>
      <c r="L23" s="424">
        <f t="shared" si="5"/>
        <v>25.00288</v>
      </c>
      <c r="M23" s="424">
        <f t="shared" si="5"/>
        <v>24.344322000000002</v>
      </c>
      <c r="N23" s="424">
        <f t="shared" si="5"/>
        <v>24.5564</v>
      </c>
      <c r="O23" s="424">
        <f t="shared" si="5"/>
        <v>24.266188</v>
      </c>
      <c r="P23" s="424">
        <f t="shared" si="5"/>
        <v>23.395552000000002</v>
      </c>
      <c r="Q23" s="424">
        <f t="shared" si="5"/>
        <v>21.54266</v>
      </c>
      <c r="R23" s="424">
        <f t="shared" si="5"/>
        <v>22.380926199999998</v>
      </c>
      <c r="S23" s="424">
        <f t="shared" si="5"/>
        <v>24.221539999999997</v>
      </c>
      <c r="T23" s="424">
        <f t="shared" si="5"/>
        <v>25.6726</v>
      </c>
      <c r="U23" s="424">
        <f t="shared" si="5"/>
        <v>26.56556</v>
      </c>
      <c r="V23" s="424">
        <f t="shared" si="5"/>
        <v>24.46186401666667</v>
      </c>
      <c r="W23" s="424">
        <f t="shared" si="5"/>
        <v>25.531214666666667</v>
      </c>
      <c r="X23" s="424">
        <f t="shared" si="5"/>
        <v>24.38897</v>
      </c>
      <c r="Y23" s="424">
        <f t="shared" si="5"/>
        <v>24.960092333333336</v>
      </c>
      <c r="Z23" s="424">
        <f t="shared" si="5"/>
        <v>22.43971273333333</v>
      </c>
      <c r="AA23" s="424">
        <f t="shared" si="5"/>
        <v>25.486566666666665</v>
      </c>
      <c r="AB23" s="424">
        <f t="shared" si="5"/>
        <v>23.9631397</v>
      </c>
    </row>
    <row r="24" spans="1:28" ht="39.75" customHeight="1">
      <c r="A24" s="374" t="s">
        <v>213</v>
      </c>
      <c r="B24" s="370">
        <v>0</v>
      </c>
      <c r="D24" s="407" t="s">
        <v>214</v>
      </c>
      <c r="E24" s="408" t="s">
        <v>190</v>
      </c>
      <c r="F24" s="409" t="s">
        <v>212</v>
      </c>
      <c r="G24" s="425">
        <f aca="true" t="shared" si="6" ref="G24:AB24">SUM(G25:G26)</f>
        <v>1.977</v>
      </c>
      <c r="H24" s="425">
        <f t="shared" si="6"/>
        <v>1.977</v>
      </c>
      <c r="I24" s="425">
        <f t="shared" si="6"/>
        <v>2.547</v>
      </c>
      <c r="J24" s="425">
        <f t="shared" si="6"/>
        <v>2.6633039999999997</v>
      </c>
      <c r="K24" s="425">
        <f t="shared" si="6"/>
        <v>2.7074599999999998</v>
      </c>
      <c r="L24" s="425">
        <f t="shared" si="6"/>
        <v>2.60288</v>
      </c>
      <c r="M24" s="425">
        <f t="shared" si="6"/>
        <v>2.534322</v>
      </c>
      <c r="N24" s="425">
        <f t="shared" si="6"/>
        <v>2.5564</v>
      </c>
      <c r="O24" s="425">
        <f t="shared" si="6"/>
        <v>2.526188</v>
      </c>
      <c r="P24" s="425">
        <f t="shared" si="6"/>
        <v>2.435552</v>
      </c>
      <c r="Q24" s="425">
        <f t="shared" si="6"/>
        <v>2.24266</v>
      </c>
      <c r="R24" s="425">
        <f t="shared" si="6"/>
        <v>2.3299261999999996</v>
      </c>
      <c r="S24" s="425">
        <f t="shared" si="6"/>
        <v>2.52154</v>
      </c>
      <c r="T24" s="425">
        <f t="shared" si="6"/>
        <v>2.6726</v>
      </c>
      <c r="U24" s="425">
        <f t="shared" si="6"/>
        <v>2.76556</v>
      </c>
      <c r="V24" s="426">
        <f t="shared" si="6"/>
        <v>2.546780683333334</v>
      </c>
      <c r="W24" s="426">
        <f t="shared" si="6"/>
        <v>2.657881333333333</v>
      </c>
      <c r="X24" s="426">
        <f t="shared" si="6"/>
        <v>2.53897</v>
      </c>
      <c r="Y24" s="426">
        <f t="shared" si="6"/>
        <v>2.5984256666666665</v>
      </c>
      <c r="Z24" s="426">
        <f t="shared" si="6"/>
        <v>2.3360460666666665</v>
      </c>
      <c r="AA24" s="426">
        <f t="shared" si="6"/>
        <v>2.653233333333333</v>
      </c>
      <c r="AB24" s="426">
        <f t="shared" si="6"/>
        <v>2.4946397</v>
      </c>
    </row>
    <row r="25" spans="1:29" ht="39.75" customHeight="1">
      <c r="A25" s="374" t="s">
        <v>215</v>
      </c>
      <c r="B25" s="370" t="s">
        <v>192</v>
      </c>
      <c r="D25" s="407" t="s">
        <v>216</v>
      </c>
      <c r="E25" s="408" t="s">
        <v>192</v>
      </c>
      <c r="F25" s="409" t="s">
        <v>212</v>
      </c>
      <c r="G25" s="427">
        <v>0.177</v>
      </c>
      <c r="H25" s="427">
        <v>0.177</v>
      </c>
      <c r="I25" s="427">
        <v>0.228</v>
      </c>
      <c r="J25" s="427">
        <f>J29*11.62/100</f>
        <v>0.339304</v>
      </c>
      <c r="K25" s="427">
        <f aca="true" t="shared" si="7" ref="K25:U26">K29*11.62/100</f>
        <v>0.33697999999999995</v>
      </c>
      <c r="L25" s="427">
        <f t="shared" si="7"/>
        <v>0.26725999999999994</v>
      </c>
      <c r="M25" s="427">
        <f t="shared" si="7"/>
        <v>0.26725999999999994</v>
      </c>
      <c r="N25" s="427">
        <f t="shared" si="7"/>
        <v>0.1743</v>
      </c>
      <c r="O25" s="427">
        <f t="shared" si="7"/>
        <v>0.13943999999999998</v>
      </c>
      <c r="P25" s="427">
        <f t="shared" si="7"/>
        <v>0.09295999999999999</v>
      </c>
      <c r="Q25" s="427">
        <f t="shared" si="7"/>
        <v>0.13943999999999998</v>
      </c>
      <c r="R25" s="427">
        <f t="shared" si="7"/>
        <v>0.16267999999999996</v>
      </c>
      <c r="S25" s="427">
        <f t="shared" si="7"/>
        <v>0.19753999999999997</v>
      </c>
      <c r="T25" s="427">
        <f t="shared" si="7"/>
        <v>0.2905</v>
      </c>
      <c r="U25" s="427">
        <f t="shared" si="7"/>
        <v>0.3253599999999999</v>
      </c>
      <c r="V25" s="427">
        <v>0.228</v>
      </c>
      <c r="W25" s="427">
        <f>(J25+K25+L25)/3</f>
        <v>0.3145146666666666</v>
      </c>
      <c r="X25" s="427">
        <f>(M25+N25+O25)/3</f>
        <v>0.19366666666666665</v>
      </c>
      <c r="Y25" s="427">
        <f>(W25+X25)/2</f>
        <v>0.25409066666666663</v>
      </c>
      <c r="Z25" s="427">
        <f>(P25+Q25+R25)/3</f>
        <v>0.1316933333333333</v>
      </c>
      <c r="AA25" s="427">
        <f>(S25+T25+U25)/3</f>
        <v>0.2711333333333333</v>
      </c>
      <c r="AB25" s="427">
        <f>(Z25+AA25)/2</f>
        <v>0.20141333333333328</v>
      </c>
      <c r="AC25" s="428"/>
    </row>
    <row r="26" spans="1:28" ht="39.75" customHeight="1">
      <c r="A26" s="374" t="s">
        <v>217</v>
      </c>
      <c r="B26" s="370" t="s">
        <v>195</v>
      </c>
      <c r="D26" s="407" t="s">
        <v>218</v>
      </c>
      <c r="E26" s="408" t="s">
        <v>195</v>
      </c>
      <c r="F26" s="409" t="s">
        <v>212</v>
      </c>
      <c r="G26" s="427">
        <v>1.8</v>
      </c>
      <c r="H26" s="427">
        <v>1.8</v>
      </c>
      <c r="I26" s="427">
        <v>2.319</v>
      </c>
      <c r="J26" s="427">
        <f>J30*11.62/100</f>
        <v>2.324</v>
      </c>
      <c r="K26" s="427">
        <f>K30*11.62/100</f>
        <v>2.3704799999999997</v>
      </c>
      <c r="L26" s="427">
        <f t="shared" si="7"/>
        <v>2.33562</v>
      </c>
      <c r="M26" s="427">
        <f t="shared" si="7"/>
        <v>2.267062</v>
      </c>
      <c r="N26" s="427">
        <f t="shared" si="7"/>
        <v>2.3821</v>
      </c>
      <c r="O26" s="427">
        <f t="shared" si="7"/>
        <v>2.386748</v>
      </c>
      <c r="P26" s="427">
        <f t="shared" si="7"/>
        <v>2.342592</v>
      </c>
      <c r="Q26" s="427">
        <f t="shared" si="7"/>
        <v>2.10322</v>
      </c>
      <c r="R26" s="427">
        <f t="shared" si="7"/>
        <v>2.1672461999999997</v>
      </c>
      <c r="S26" s="427">
        <f t="shared" si="7"/>
        <v>2.324</v>
      </c>
      <c r="T26" s="427">
        <f t="shared" si="7"/>
        <v>2.3821</v>
      </c>
      <c r="U26" s="427">
        <f t="shared" si="7"/>
        <v>2.4402</v>
      </c>
      <c r="V26" s="427">
        <f>SUM(J26:U26)/12</f>
        <v>2.3187806833333338</v>
      </c>
      <c r="W26" s="427">
        <f>(J26+K26+L26)/3</f>
        <v>2.3433666666666664</v>
      </c>
      <c r="X26" s="427">
        <f>(M26+N26+O26)/3</f>
        <v>2.3453033333333333</v>
      </c>
      <c r="Y26" s="427">
        <f>(W26+X26)/2</f>
        <v>2.344335</v>
      </c>
      <c r="Z26" s="427">
        <f>(P26+Q26+R26)/3</f>
        <v>2.2043527333333333</v>
      </c>
      <c r="AA26" s="427">
        <f>(S26+T26+U26)/3</f>
        <v>2.3821</v>
      </c>
      <c r="AB26" s="427">
        <f>(Z26+AA26)/2</f>
        <v>2.2932263666666666</v>
      </c>
    </row>
    <row r="27" spans="1:28" ht="39.75" customHeight="1">
      <c r="A27" s="374" t="s">
        <v>219</v>
      </c>
      <c r="B27" s="370" t="s">
        <v>198</v>
      </c>
      <c r="D27" s="407" t="s">
        <v>220</v>
      </c>
      <c r="E27" s="415" t="s">
        <v>199</v>
      </c>
      <c r="F27" s="416" t="s">
        <v>79</v>
      </c>
      <c r="G27" s="429">
        <f>IF(G23=0,0,G24/G23*100)</f>
        <v>8.31126245428175</v>
      </c>
      <c r="H27" s="429">
        <f aca="true" t="shared" si="8" ref="H27:AB27">IF(H23=0,0,H24/H23*100)</f>
        <v>8.31126245428175</v>
      </c>
      <c r="I27" s="429">
        <f t="shared" si="8"/>
        <v>10.41206769683591</v>
      </c>
      <c r="J27" s="429">
        <f t="shared" si="8"/>
        <v>10.410320731051781</v>
      </c>
      <c r="K27" s="429">
        <f t="shared" si="8"/>
        <v>10.410320731051783</v>
      </c>
      <c r="L27" s="429">
        <f t="shared" si="8"/>
        <v>10.410320731051783</v>
      </c>
      <c r="M27" s="429">
        <f t="shared" si="8"/>
        <v>10.410320731051783</v>
      </c>
      <c r="N27" s="429">
        <f t="shared" si="8"/>
        <v>10.410320731051783</v>
      </c>
      <c r="O27" s="429">
        <f t="shared" si="8"/>
        <v>10.410320731051783</v>
      </c>
      <c r="P27" s="429">
        <f t="shared" si="8"/>
        <v>10.410320731051783</v>
      </c>
      <c r="Q27" s="429">
        <f t="shared" si="8"/>
        <v>10.410320731051781</v>
      </c>
      <c r="R27" s="429">
        <f t="shared" si="8"/>
        <v>10.410320731051783</v>
      </c>
      <c r="S27" s="429">
        <f t="shared" si="8"/>
        <v>10.410320731051783</v>
      </c>
      <c r="T27" s="429">
        <f t="shared" si="8"/>
        <v>10.410320731051783</v>
      </c>
      <c r="U27" s="429">
        <f t="shared" si="8"/>
        <v>10.410320731051781</v>
      </c>
      <c r="V27" s="429">
        <f t="shared" si="8"/>
        <v>10.411229011812544</v>
      </c>
      <c r="W27" s="430">
        <f t="shared" si="8"/>
        <v>10.410320731051783</v>
      </c>
      <c r="X27" s="430">
        <f t="shared" si="8"/>
        <v>10.410320731051783</v>
      </c>
      <c r="Y27" s="430">
        <f t="shared" si="8"/>
        <v>10.410320731051781</v>
      </c>
      <c r="Z27" s="430">
        <f t="shared" si="8"/>
        <v>10.410320731051783</v>
      </c>
      <c r="AA27" s="430">
        <f t="shared" si="8"/>
        <v>10.410320731051783</v>
      </c>
      <c r="AB27" s="430">
        <f t="shared" si="8"/>
        <v>10.410320731051783</v>
      </c>
    </row>
    <row r="28" spans="1:28" ht="39.75" customHeight="1">
      <c r="A28" s="374" t="s">
        <v>221</v>
      </c>
      <c r="B28" s="370" t="s">
        <v>201</v>
      </c>
      <c r="D28" s="407" t="s">
        <v>222</v>
      </c>
      <c r="E28" s="415" t="s">
        <v>223</v>
      </c>
      <c r="F28" s="409" t="s">
        <v>212</v>
      </c>
      <c r="G28" s="427">
        <f>G29+G30</f>
        <v>21.810000000000002</v>
      </c>
      <c r="H28" s="427">
        <f aca="true" t="shared" si="9" ref="H28:AB28">H29+H30</f>
        <v>21.810000000000002</v>
      </c>
      <c r="I28" s="427">
        <f t="shared" si="9"/>
        <v>21.915</v>
      </c>
      <c r="J28" s="427">
        <f t="shared" si="9"/>
        <v>22.92</v>
      </c>
      <c r="K28" s="427">
        <f t="shared" si="9"/>
        <v>23.299999999999997</v>
      </c>
      <c r="L28" s="427">
        <f t="shared" si="9"/>
        <v>22.400000000000002</v>
      </c>
      <c r="M28" s="427">
        <f t="shared" si="9"/>
        <v>21.810000000000002</v>
      </c>
      <c r="N28" s="427">
        <f t="shared" si="9"/>
        <v>22</v>
      </c>
      <c r="O28" s="427">
        <f t="shared" si="9"/>
        <v>21.74</v>
      </c>
      <c r="P28" s="427">
        <f t="shared" si="9"/>
        <v>20.96</v>
      </c>
      <c r="Q28" s="427">
        <f t="shared" si="9"/>
        <v>19.3</v>
      </c>
      <c r="R28" s="427">
        <f t="shared" si="9"/>
        <v>20.051</v>
      </c>
      <c r="S28" s="427">
        <f t="shared" si="9"/>
        <v>21.7</v>
      </c>
      <c r="T28" s="427">
        <f t="shared" si="9"/>
        <v>23</v>
      </c>
      <c r="U28" s="427">
        <f t="shared" si="9"/>
        <v>23.8</v>
      </c>
      <c r="V28" s="427">
        <f t="shared" si="9"/>
        <v>21.915083333333335</v>
      </c>
      <c r="W28" s="427">
        <f t="shared" si="9"/>
        <v>22.873333333333335</v>
      </c>
      <c r="X28" s="427">
        <f t="shared" si="9"/>
        <v>21.85</v>
      </c>
      <c r="Y28" s="427">
        <f t="shared" si="9"/>
        <v>22.361666666666668</v>
      </c>
      <c r="Z28" s="427">
        <f t="shared" si="9"/>
        <v>20.103666666666665</v>
      </c>
      <c r="AA28" s="427">
        <f t="shared" si="9"/>
        <v>22.833333333333332</v>
      </c>
      <c r="AB28" s="427">
        <f t="shared" si="9"/>
        <v>21.4685</v>
      </c>
    </row>
    <row r="29" spans="1:28" ht="39.75" customHeight="1">
      <c r="A29" s="374" t="s">
        <v>224</v>
      </c>
      <c r="B29" s="370" t="s">
        <v>204</v>
      </c>
      <c r="D29" s="407" t="s">
        <v>225</v>
      </c>
      <c r="E29" s="415" t="s">
        <v>204</v>
      </c>
      <c r="F29" s="409" t="s">
        <v>212</v>
      </c>
      <c r="G29" s="427">
        <v>1.96</v>
      </c>
      <c r="H29" s="427">
        <v>1.96</v>
      </c>
      <c r="I29" s="427">
        <v>1.96</v>
      </c>
      <c r="J29" s="427">
        <v>2.92</v>
      </c>
      <c r="K29" s="427">
        <v>2.9</v>
      </c>
      <c r="L29" s="427">
        <v>2.3</v>
      </c>
      <c r="M29" s="427">
        <v>2.3</v>
      </c>
      <c r="N29" s="427">
        <v>1.5</v>
      </c>
      <c r="O29" s="427">
        <v>1.2</v>
      </c>
      <c r="P29" s="427">
        <v>0.8</v>
      </c>
      <c r="Q29" s="427">
        <v>1.2</v>
      </c>
      <c r="R29" s="427">
        <v>1.4</v>
      </c>
      <c r="S29" s="427">
        <v>1.7</v>
      </c>
      <c r="T29" s="427">
        <v>2.5</v>
      </c>
      <c r="U29" s="427">
        <v>2.8</v>
      </c>
      <c r="V29" s="427">
        <f>SUM(J29:U29)/12</f>
        <v>1.96</v>
      </c>
      <c r="W29" s="427">
        <f>(J29+K29+L29)/3</f>
        <v>2.706666666666667</v>
      </c>
      <c r="X29" s="427">
        <f>(M29+N29+O29)/3</f>
        <v>1.6666666666666667</v>
      </c>
      <c r="Y29" s="427">
        <f>(W29+X29)/2</f>
        <v>2.186666666666667</v>
      </c>
      <c r="Z29" s="427">
        <f>(P29+Q29+R29)/3</f>
        <v>1.1333333333333333</v>
      </c>
      <c r="AA29" s="427">
        <f>(S29+T29+U29)/3</f>
        <v>2.3333333333333335</v>
      </c>
      <c r="AB29" s="427">
        <f>(Z29+AA29)/2</f>
        <v>1.7333333333333334</v>
      </c>
    </row>
    <row r="30" spans="1:28" ht="39.75" customHeight="1">
      <c r="A30" s="374" t="s">
        <v>226</v>
      </c>
      <c r="B30" s="370" t="s">
        <v>207</v>
      </c>
      <c r="D30" s="407" t="s">
        <v>227</v>
      </c>
      <c r="E30" s="415" t="s">
        <v>207</v>
      </c>
      <c r="F30" s="409" t="s">
        <v>212</v>
      </c>
      <c r="G30" s="427">
        <v>19.85</v>
      </c>
      <c r="H30" s="427">
        <v>19.85</v>
      </c>
      <c r="I30" s="427">
        <v>19.955</v>
      </c>
      <c r="J30" s="427">
        <v>20</v>
      </c>
      <c r="K30" s="427">
        <v>20.4</v>
      </c>
      <c r="L30" s="427">
        <v>20.1</v>
      </c>
      <c r="M30" s="427">
        <v>19.51</v>
      </c>
      <c r="N30" s="427">
        <v>20.5</v>
      </c>
      <c r="O30" s="427">
        <v>20.54</v>
      </c>
      <c r="P30" s="427">
        <v>20.16</v>
      </c>
      <c r="Q30" s="427">
        <v>18.1</v>
      </c>
      <c r="R30" s="427">
        <v>18.651</v>
      </c>
      <c r="S30" s="427">
        <v>20</v>
      </c>
      <c r="T30" s="427">
        <v>20.5</v>
      </c>
      <c r="U30" s="427">
        <v>21</v>
      </c>
      <c r="V30" s="427">
        <f>SUM(J30:U30)/12</f>
        <v>19.955083333333334</v>
      </c>
      <c r="W30" s="427">
        <f>(J30+K30+L30)/3</f>
        <v>20.166666666666668</v>
      </c>
      <c r="X30" s="427">
        <f>(M30+N30+O30)/3</f>
        <v>20.183333333333334</v>
      </c>
      <c r="Y30" s="427">
        <f>(W30+X30)/2</f>
        <v>20.175</v>
      </c>
      <c r="Z30" s="427">
        <f>(P30+Q30+R30)/3</f>
        <v>18.970333333333333</v>
      </c>
      <c r="AA30" s="427">
        <f>(S30+T30+U30)/3</f>
        <v>20.5</v>
      </c>
      <c r="AB30" s="427">
        <f>(Z30+AA30)/2</f>
        <v>19.735166666666665</v>
      </c>
    </row>
    <row r="31" spans="1:28" ht="39.75" customHeight="1">
      <c r="A31" s="374" t="s">
        <v>228</v>
      </c>
      <c r="B31" s="370" t="s">
        <v>229</v>
      </c>
      <c r="D31" s="407" t="s">
        <v>230</v>
      </c>
      <c r="E31" s="408" t="s">
        <v>231</v>
      </c>
      <c r="F31" s="416" t="s">
        <v>212</v>
      </c>
      <c r="G31" s="425">
        <f aca="true" t="shared" si="10" ref="G31:AB31">SUM(G32:G33)</f>
        <v>45.86</v>
      </c>
      <c r="H31" s="425">
        <f t="shared" si="10"/>
        <v>45.86</v>
      </c>
      <c r="I31" s="425">
        <f t="shared" si="10"/>
        <v>48.9</v>
      </c>
      <c r="J31" s="425">
        <f t="shared" si="10"/>
        <v>48.9</v>
      </c>
      <c r="K31" s="425">
        <f t="shared" si="10"/>
        <v>48.9</v>
      </c>
      <c r="L31" s="425">
        <f t="shared" si="10"/>
        <v>48.9</v>
      </c>
      <c r="M31" s="425">
        <f t="shared" si="10"/>
        <v>48.9</v>
      </c>
      <c r="N31" s="425">
        <f t="shared" si="10"/>
        <v>48.9</v>
      </c>
      <c r="O31" s="425">
        <f t="shared" si="10"/>
        <v>48.9</v>
      </c>
      <c r="P31" s="425">
        <f t="shared" si="10"/>
        <v>48.9</v>
      </c>
      <c r="Q31" s="425">
        <f t="shared" si="10"/>
        <v>48.9</v>
      </c>
      <c r="R31" s="425">
        <f t="shared" si="10"/>
        <v>48.9</v>
      </c>
      <c r="S31" s="425">
        <f t="shared" si="10"/>
        <v>48.9</v>
      </c>
      <c r="T31" s="425">
        <f t="shared" si="10"/>
        <v>48.9</v>
      </c>
      <c r="U31" s="425">
        <f t="shared" si="10"/>
        <v>48.9</v>
      </c>
      <c r="V31" s="426">
        <f t="shared" si="10"/>
        <v>48.9</v>
      </c>
      <c r="W31" s="426">
        <f t="shared" si="10"/>
        <v>48.9</v>
      </c>
      <c r="X31" s="426">
        <f t="shared" si="10"/>
        <v>48.9</v>
      </c>
      <c r="Y31" s="426">
        <f t="shared" si="10"/>
        <v>48.9</v>
      </c>
      <c r="Z31" s="426">
        <f t="shared" si="10"/>
        <v>48.9</v>
      </c>
      <c r="AA31" s="426">
        <f t="shared" si="10"/>
        <v>48.9</v>
      </c>
      <c r="AB31" s="426">
        <f t="shared" si="10"/>
        <v>48.9</v>
      </c>
    </row>
    <row r="32" spans="1:28" ht="39.75" customHeight="1">
      <c r="A32" s="374" t="s">
        <v>232</v>
      </c>
      <c r="B32" s="370">
        <v>0</v>
      </c>
      <c r="D32" s="419" t="s">
        <v>233</v>
      </c>
      <c r="E32" s="431" t="s">
        <v>192</v>
      </c>
      <c r="F32" s="432" t="s">
        <v>212</v>
      </c>
      <c r="G32" s="427">
        <v>5.28</v>
      </c>
      <c r="H32" s="427">
        <v>5.28</v>
      </c>
      <c r="I32" s="427">
        <v>5.28</v>
      </c>
      <c r="J32" s="427">
        <v>5.28</v>
      </c>
      <c r="K32" s="427">
        <v>5.28</v>
      </c>
      <c r="L32" s="427">
        <v>5.28</v>
      </c>
      <c r="M32" s="427">
        <v>5.28</v>
      </c>
      <c r="N32" s="427">
        <v>5.28</v>
      </c>
      <c r="O32" s="427">
        <v>5.28</v>
      </c>
      <c r="P32" s="427">
        <v>5.28</v>
      </c>
      <c r="Q32" s="427">
        <v>5.28</v>
      </c>
      <c r="R32" s="427">
        <v>5.28</v>
      </c>
      <c r="S32" s="427">
        <v>5.28</v>
      </c>
      <c r="T32" s="427">
        <v>5.28</v>
      </c>
      <c r="U32" s="427">
        <v>5.28</v>
      </c>
      <c r="V32" s="427">
        <v>5.28</v>
      </c>
      <c r="W32" s="427">
        <f>(J32+K32+L32)/3</f>
        <v>5.28</v>
      </c>
      <c r="X32" s="427">
        <f>(M32+N32+O32)/3</f>
        <v>5.28</v>
      </c>
      <c r="Y32" s="427">
        <f>(W32+X32)/2</f>
        <v>5.28</v>
      </c>
      <c r="Z32" s="427">
        <f>(P32+Q32+R32)/3</f>
        <v>5.28</v>
      </c>
      <c r="AA32" s="427">
        <f>(S32+T32+U32)/3</f>
        <v>5.28</v>
      </c>
      <c r="AB32" s="427">
        <f>(Z32+AA32)/2</f>
        <v>5.28</v>
      </c>
    </row>
    <row r="33" spans="1:28" ht="39.75" customHeight="1">
      <c r="A33" s="374" t="s">
        <v>234</v>
      </c>
      <c r="B33" s="370" t="s">
        <v>235</v>
      </c>
      <c r="D33" s="419" t="s">
        <v>236</v>
      </c>
      <c r="E33" s="431" t="s">
        <v>235</v>
      </c>
      <c r="F33" s="432" t="s">
        <v>212</v>
      </c>
      <c r="G33" s="425">
        <v>40.58</v>
      </c>
      <c r="H33" s="425">
        <v>40.58</v>
      </c>
      <c r="I33" s="425">
        <v>43.62</v>
      </c>
      <c r="J33" s="425">
        <v>43.62</v>
      </c>
      <c r="K33" s="425">
        <v>43.62</v>
      </c>
      <c r="L33" s="425">
        <v>43.62</v>
      </c>
      <c r="M33" s="425">
        <v>43.62</v>
      </c>
      <c r="N33" s="425">
        <v>43.62</v>
      </c>
      <c r="O33" s="425">
        <v>43.62</v>
      </c>
      <c r="P33" s="425">
        <v>43.62</v>
      </c>
      <c r="Q33" s="425">
        <v>43.62</v>
      </c>
      <c r="R33" s="425">
        <v>43.62</v>
      </c>
      <c r="S33" s="425">
        <v>43.62</v>
      </c>
      <c r="T33" s="425">
        <v>43.62</v>
      </c>
      <c r="U33" s="425">
        <v>43.62</v>
      </c>
      <c r="V33" s="425">
        <v>43.62</v>
      </c>
      <c r="W33" s="425">
        <v>43.62</v>
      </c>
      <c r="X33" s="425">
        <v>43.62</v>
      </c>
      <c r="Y33" s="425">
        <v>43.62</v>
      </c>
      <c r="Z33" s="425">
        <v>43.62</v>
      </c>
      <c r="AA33" s="425">
        <v>43.62</v>
      </c>
      <c r="AB33" s="425">
        <v>43.62</v>
      </c>
    </row>
    <row r="34" spans="1:28" ht="39.75" customHeight="1">
      <c r="A34" s="374" t="s">
        <v>237</v>
      </c>
      <c r="B34" s="370" t="s">
        <v>238</v>
      </c>
      <c r="D34" s="419" t="s">
        <v>239</v>
      </c>
      <c r="E34" s="431" t="s">
        <v>240</v>
      </c>
      <c r="F34" s="432" t="s">
        <v>39</v>
      </c>
      <c r="G34" s="425">
        <f aca="true" t="shared" si="11" ref="G34:U34">SUM(G35:G36)</f>
        <v>21.810000000000002</v>
      </c>
      <c r="H34" s="425">
        <f t="shared" si="11"/>
        <v>21.810000000000002</v>
      </c>
      <c r="I34" s="425">
        <f t="shared" si="11"/>
        <v>21.915</v>
      </c>
      <c r="J34" s="425">
        <f t="shared" si="11"/>
        <v>22.92</v>
      </c>
      <c r="K34" s="425">
        <f t="shared" si="11"/>
        <v>23.299999999999997</v>
      </c>
      <c r="L34" s="425">
        <f t="shared" si="11"/>
        <v>22.400000000000002</v>
      </c>
      <c r="M34" s="425">
        <f t="shared" si="11"/>
        <v>21.810000000000002</v>
      </c>
      <c r="N34" s="425">
        <f t="shared" si="11"/>
        <v>22</v>
      </c>
      <c r="O34" s="425">
        <f t="shared" si="11"/>
        <v>21.74</v>
      </c>
      <c r="P34" s="425">
        <f t="shared" si="11"/>
        <v>20.96</v>
      </c>
      <c r="Q34" s="425">
        <f t="shared" si="11"/>
        <v>19.3</v>
      </c>
      <c r="R34" s="425">
        <f t="shared" si="11"/>
        <v>20.051</v>
      </c>
      <c r="S34" s="425">
        <f t="shared" si="11"/>
        <v>21.7</v>
      </c>
      <c r="T34" s="425">
        <f t="shared" si="11"/>
        <v>23</v>
      </c>
      <c r="U34" s="425">
        <f t="shared" si="11"/>
        <v>23.8</v>
      </c>
      <c r="V34" s="426">
        <f>SUM(V35:V36)</f>
        <v>21.915083333333335</v>
      </c>
      <c r="W34" s="426">
        <f aca="true" t="shared" si="12" ref="W34:AB34">SUM(W35:W36)</f>
        <v>22.873333333333335</v>
      </c>
      <c r="X34" s="426">
        <f t="shared" si="12"/>
        <v>21.85</v>
      </c>
      <c r="Y34" s="426">
        <f t="shared" si="12"/>
        <v>22.361666666666668</v>
      </c>
      <c r="Z34" s="426">
        <f t="shared" si="12"/>
        <v>20.103666666666665</v>
      </c>
      <c r="AA34" s="426">
        <f t="shared" si="12"/>
        <v>22.833333333333332</v>
      </c>
      <c r="AB34" s="426">
        <f t="shared" si="12"/>
        <v>21.4685</v>
      </c>
    </row>
    <row r="35" spans="1:28" ht="39.75" customHeight="1">
      <c r="A35" s="374" t="s">
        <v>241</v>
      </c>
      <c r="B35" s="370" t="s">
        <v>192</v>
      </c>
      <c r="D35" s="407" t="s">
        <v>242</v>
      </c>
      <c r="E35" s="408" t="s">
        <v>192</v>
      </c>
      <c r="F35" s="416" t="s">
        <v>39</v>
      </c>
      <c r="G35" s="427">
        <v>1.96</v>
      </c>
      <c r="H35" s="427">
        <v>1.96</v>
      </c>
      <c r="I35" s="427">
        <v>1.96</v>
      </c>
      <c r="J35" s="427">
        <v>2.92</v>
      </c>
      <c r="K35" s="427">
        <v>2.9</v>
      </c>
      <c r="L35" s="427">
        <v>2.3</v>
      </c>
      <c r="M35" s="427">
        <v>2.3</v>
      </c>
      <c r="N35" s="427">
        <v>1.5</v>
      </c>
      <c r="O35" s="427">
        <v>1.2</v>
      </c>
      <c r="P35" s="427">
        <v>0.8</v>
      </c>
      <c r="Q35" s="427">
        <v>1.2</v>
      </c>
      <c r="R35" s="427">
        <v>1.4</v>
      </c>
      <c r="S35" s="427">
        <v>1.7</v>
      </c>
      <c r="T35" s="427">
        <v>2.5</v>
      </c>
      <c r="U35" s="427">
        <v>2.8</v>
      </c>
      <c r="V35" s="427">
        <f>SUM(J35:U35)/12</f>
        <v>1.96</v>
      </c>
      <c r="W35" s="427">
        <f>(J35+K35+L35)/3</f>
        <v>2.706666666666667</v>
      </c>
      <c r="X35" s="427">
        <f>(M35+N35+O35)/3</f>
        <v>1.6666666666666667</v>
      </c>
      <c r="Y35" s="427">
        <f>(W35+X35)/2</f>
        <v>2.186666666666667</v>
      </c>
      <c r="Z35" s="427">
        <f>(P35+Q35+R35)/3</f>
        <v>1.1333333333333333</v>
      </c>
      <c r="AA35" s="427">
        <f>(S35+T35+U35)/3</f>
        <v>2.3333333333333335</v>
      </c>
      <c r="AB35" s="427">
        <f>(Z35+AA35)/2</f>
        <v>1.7333333333333334</v>
      </c>
    </row>
    <row r="36" spans="1:28" ht="39.75" customHeight="1" thickBot="1">
      <c r="A36" s="374" t="s">
        <v>243</v>
      </c>
      <c r="B36" s="370" t="s">
        <v>235</v>
      </c>
      <c r="D36" s="433" t="s">
        <v>244</v>
      </c>
      <c r="E36" s="434" t="s">
        <v>235</v>
      </c>
      <c r="F36" s="435" t="s">
        <v>39</v>
      </c>
      <c r="G36" s="427">
        <v>19.85</v>
      </c>
      <c r="H36" s="427">
        <v>19.85</v>
      </c>
      <c r="I36" s="427">
        <v>19.955</v>
      </c>
      <c r="J36" s="427">
        <v>20</v>
      </c>
      <c r="K36" s="427">
        <v>20.4</v>
      </c>
      <c r="L36" s="427">
        <v>20.1</v>
      </c>
      <c r="M36" s="427">
        <v>19.51</v>
      </c>
      <c r="N36" s="427">
        <v>20.5</v>
      </c>
      <c r="O36" s="427">
        <v>20.54</v>
      </c>
      <c r="P36" s="427">
        <v>20.16</v>
      </c>
      <c r="Q36" s="427">
        <v>18.1</v>
      </c>
      <c r="R36" s="427">
        <v>18.651</v>
      </c>
      <c r="S36" s="427">
        <v>20</v>
      </c>
      <c r="T36" s="427">
        <v>20.5</v>
      </c>
      <c r="U36" s="427">
        <v>21</v>
      </c>
      <c r="V36" s="427">
        <f>SUM(J36:U36)/12</f>
        <v>19.955083333333334</v>
      </c>
      <c r="W36" s="427">
        <f>(J36+K36+L36)/3</f>
        <v>20.166666666666668</v>
      </c>
      <c r="X36" s="427">
        <f>(M36+N36+O36)/3</f>
        <v>20.183333333333334</v>
      </c>
      <c r="Y36" s="427">
        <f>(W36+X36)/2</f>
        <v>20.175</v>
      </c>
      <c r="Z36" s="427">
        <f>(P36+Q36+R36)/3</f>
        <v>18.970333333333333</v>
      </c>
      <c r="AA36" s="427">
        <f>(S36+T36+U36)/3</f>
        <v>20.5</v>
      </c>
      <c r="AB36" s="427">
        <f>(Z36+AA36)/2</f>
        <v>19.735166666666665</v>
      </c>
    </row>
    <row r="37" spans="1:28" ht="15">
      <c r="A37" s="374"/>
      <c r="B37" s="370"/>
      <c r="E37" s="436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79"/>
      <c r="V37" s="379"/>
      <c r="W37" s="379"/>
      <c r="X37" s="437"/>
      <c r="Y37" s="437"/>
      <c r="Z37" s="437"/>
      <c r="AA37" s="437"/>
      <c r="AB37" s="437"/>
    </row>
    <row r="38" spans="1:2" ht="15">
      <c r="A38" s="374"/>
      <c r="B38" s="370"/>
    </row>
    <row r="39" spans="1:2" ht="15">
      <c r="A39" s="374"/>
      <c r="B39" s="370"/>
    </row>
    <row r="40" spans="1:16" ht="20.25" customHeight="1">
      <c r="A40" s="374"/>
      <c r="B40" s="370"/>
      <c r="D40" s="461"/>
      <c r="E40" s="461"/>
      <c r="F40" s="461"/>
      <c r="G40" s="461"/>
      <c r="H40" s="438"/>
      <c r="I40" s="438"/>
      <c r="J40" s="438"/>
      <c r="M40" s="462"/>
      <c r="N40" s="462"/>
      <c r="O40" s="462"/>
      <c r="P40" s="439"/>
    </row>
    <row r="41" spans="1:10" ht="15">
      <c r="A41" s="374"/>
      <c r="B41" s="370"/>
      <c r="D41" s="378"/>
      <c r="E41" s="440"/>
      <c r="F41" s="441"/>
      <c r="G41" s="442"/>
      <c r="H41" s="442"/>
      <c r="I41" s="442"/>
      <c r="J41" s="442"/>
    </row>
    <row r="42" spans="1:26" ht="30" customHeight="1">
      <c r="A42" s="374"/>
      <c r="B42" s="370"/>
      <c r="D42" s="461"/>
      <c r="E42" s="461"/>
      <c r="F42" s="461"/>
      <c r="G42" s="461"/>
      <c r="H42" s="461"/>
      <c r="I42" s="461"/>
      <c r="J42" s="461"/>
      <c r="K42" s="461"/>
      <c r="M42" s="462"/>
      <c r="N42" s="462"/>
      <c r="O42" s="462"/>
      <c r="R42" s="443"/>
      <c r="S42" s="443" t="s">
        <v>139</v>
      </c>
      <c r="T42" s="443"/>
      <c r="U42" s="443"/>
      <c r="V42" s="443"/>
      <c r="W42" s="443"/>
      <c r="X42" s="444"/>
      <c r="Y42" s="444" t="s">
        <v>140</v>
      </c>
      <c r="Z42" s="444"/>
    </row>
    <row r="43" spans="4:10" ht="15">
      <c r="D43" s="461"/>
      <c r="E43" s="461"/>
      <c r="F43" s="461"/>
      <c r="G43" s="461"/>
      <c r="H43" s="438"/>
      <c r="I43" s="438"/>
      <c r="J43" s="438"/>
    </row>
    <row r="44" ht="15">
      <c r="E44" s="447"/>
    </row>
  </sheetData>
  <sheetProtection/>
  <mergeCells count="5">
    <mergeCell ref="D40:G40"/>
    <mergeCell ref="M40:O40"/>
    <mergeCell ref="D42:K42"/>
    <mergeCell ref="M42:O42"/>
    <mergeCell ref="D43:G43"/>
  </mergeCells>
  <dataValidations count="1">
    <dataValidation type="decimal" allowBlank="1" showInputMessage="1" showErrorMessage="1" sqref="G14:AB18 V19:AB19 G23:AB27 G20:AB21 G29:AB36">
      <formula1>-1000000000000000</formula1>
      <formula2>1000000000000000</formula2>
    </dataValidation>
  </dataValidations>
  <printOptions/>
  <pageMargins left="0.39" right="0.42" top="0.52" bottom="0.38" header="0.4" footer="0.26"/>
  <pageSetup fitToHeight="1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1"/>
  <sheetViews>
    <sheetView zoomScale="75" zoomScaleNormal="75" zoomScalePageLayoutView="0" workbookViewId="0" topLeftCell="A1">
      <selection activeCell="E9" sqref="E9:U9"/>
    </sheetView>
  </sheetViews>
  <sheetFormatPr defaultColWidth="9.00390625" defaultRowHeight="12.75"/>
  <cols>
    <col min="2" max="2" width="11.50390625" style="0" customWidth="1"/>
    <col min="3" max="3" width="12.25390625" style="0" customWidth="1"/>
    <col min="4" max="5" width="10.50390625" style="0" customWidth="1"/>
    <col min="6" max="6" width="10.00390625" style="0" customWidth="1"/>
    <col min="7" max="8" width="12.00390625" style="0" customWidth="1"/>
    <col min="9" max="9" width="10.875" style="0" customWidth="1"/>
    <col min="10" max="10" width="10.25390625" style="0" customWidth="1"/>
    <col min="11" max="11" width="12.875" style="0" customWidth="1"/>
  </cols>
  <sheetData>
    <row r="1" ht="12">
      <c r="K1" t="s">
        <v>245</v>
      </c>
    </row>
    <row r="3" spans="2:11" s="448" customFormat="1" ht="59.25" customHeight="1" thickBot="1">
      <c r="B3" s="463" t="str">
        <f>"Информация по нормативам потерь электрической энергии при передаче по электрическим сетям, утвержденным Минэнерго России по "&amp;org&amp;" на "&amp;god&amp;" год в регионе: "&amp;region_name</f>
        <v>Информация по нормативам потерь электрической энергии при передаче по электрическим сетям, утвержденным Минэнерго России по ФБУН ГНЦ ВБ "Вектор" на 2014 год в регионе: Новосибирская область</v>
      </c>
      <c r="C3" s="464"/>
      <c r="D3" s="464"/>
      <c r="E3" s="464"/>
      <c r="F3" s="464"/>
      <c r="G3" s="464"/>
      <c r="H3" s="464"/>
      <c r="I3" s="464"/>
      <c r="J3" s="464"/>
      <c r="K3" s="465"/>
    </row>
    <row r="5" spans="2:11" ht="12.75">
      <c r="B5" s="466" t="s">
        <v>246</v>
      </c>
      <c r="C5" s="467"/>
      <c r="D5" s="467"/>
      <c r="E5" s="467"/>
      <c r="F5" s="468"/>
      <c r="G5" s="466" t="s">
        <v>247</v>
      </c>
      <c r="H5" s="469"/>
      <c r="I5" s="467"/>
      <c r="J5" s="467"/>
      <c r="K5" s="468"/>
    </row>
    <row r="6" spans="2:11" s="448" customFormat="1" ht="28.5" customHeight="1">
      <c r="B6" s="470" t="s">
        <v>248</v>
      </c>
      <c r="C6" s="472" t="s">
        <v>249</v>
      </c>
      <c r="D6" s="473"/>
      <c r="E6" s="474" t="s">
        <v>250</v>
      </c>
      <c r="F6" s="474"/>
      <c r="G6" s="475" t="s">
        <v>248</v>
      </c>
      <c r="H6" s="472" t="s">
        <v>249</v>
      </c>
      <c r="I6" s="477"/>
      <c r="J6" s="474" t="s">
        <v>250</v>
      </c>
      <c r="K6" s="478"/>
    </row>
    <row r="7" spans="2:11" s="448" customFormat="1" ht="34.5" thickBot="1">
      <c r="B7" s="471"/>
      <c r="C7" s="449" t="s">
        <v>251</v>
      </c>
      <c r="D7" s="450" t="s">
        <v>79</v>
      </c>
      <c r="E7" s="451" t="s">
        <v>252</v>
      </c>
      <c r="F7" s="451" t="s">
        <v>253</v>
      </c>
      <c r="G7" s="476"/>
      <c r="H7" s="449" t="s">
        <v>251</v>
      </c>
      <c r="I7" s="449" t="s">
        <v>79</v>
      </c>
      <c r="J7" s="451" t="s">
        <v>252</v>
      </c>
      <c r="K7" s="452" t="s">
        <v>253</v>
      </c>
    </row>
    <row r="8" spans="2:11" s="448" customFormat="1" ht="11.25">
      <c r="B8" s="453">
        <v>1</v>
      </c>
      <c r="C8" s="453">
        <v>2</v>
      </c>
      <c r="D8" s="453">
        <v>3</v>
      </c>
      <c r="E8" s="453">
        <v>4</v>
      </c>
      <c r="F8" s="453">
        <v>5</v>
      </c>
      <c r="G8" s="453">
        <v>6</v>
      </c>
      <c r="H8" s="453">
        <v>7</v>
      </c>
      <c r="I8" s="453">
        <v>8</v>
      </c>
      <c r="J8" s="453">
        <v>9</v>
      </c>
      <c r="K8" s="453">
        <v>10</v>
      </c>
    </row>
    <row r="9" spans="2:11" s="448" customFormat="1" ht="12" thickBot="1">
      <c r="B9" s="454">
        <v>164.735</v>
      </c>
      <c r="C9" s="455">
        <v>17.149</v>
      </c>
      <c r="D9" s="456">
        <v>10.41</v>
      </c>
      <c r="E9" s="457"/>
      <c r="F9" s="458"/>
      <c r="G9" s="459">
        <v>164.735</v>
      </c>
      <c r="H9" s="459">
        <v>17.149</v>
      </c>
      <c r="I9" s="456">
        <v>10.41</v>
      </c>
      <c r="J9" s="457"/>
      <c r="K9" s="458"/>
    </row>
    <row r="11" ht="12">
      <c r="F11" s="460"/>
    </row>
  </sheetData>
  <sheetProtection/>
  <mergeCells count="9">
    <mergeCell ref="B3:K3"/>
    <mergeCell ref="B5:F5"/>
    <mergeCell ref="G5:K5"/>
    <mergeCell ref="B6:B7"/>
    <mergeCell ref="C6:D6"/>
    <mergeCell ref="E6:F6"/>
    <mergeCell ref="G6:G7"/>
    <mergeCell ref="H6:I6"/>
    <mergeCell ref="J6:K6"/>
  </mergeCells>
  <dataValidations count="3">
    <dataValidation type="decimal" operator="greaterThanOrEqual" allowBlank="1" showInputMessage="1" showErrorMessage="1" sqref="B9:D9 G9:I9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F9 K9">
      <formula1>900</formula1>
    </dataValidation>
    <dataValidation allowBlank="1" showInputMessage="1" showErrorMessage="1" prompt="Введите дату в формате ДД.ММ.ГГГГ" sqref="E9 J9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67"/>
  <sheetViews>
    <sheetView zoomScale="62" zoomScaleNormal="62" zoomScalePageLayoutView="0" workbookViewId="0" topLeftCell="A1">
      <pane ySplit="14" topLeftCell="A39" activePane="bottomLeft" state="frozen"/>
      <selection pane="topLeft" activeCell="A1" sqref="A1"/>
      <selection pane="bottomLeft" activeCell="CH13" sqref="CH13"/>
    </sheetView>
  </sheetViews>
  <sheetFormatPr defaultColWidth="9.125" defaultRowHeight="12.75"/>
  <cols>
    <col min="1" max="1" width="4.875" style="11" customWidth="1"/>
    <col min="2" max="2" width="0.5" style="11" customWidth="1"/>
    <col min="3" max="3" width="4.75390625" style="11" customWidth="1"/>
    <col min="4" max="4" width="14.125" style="11" customWidth="1"/>
    <col min="5" max="5" width="0.5" style="11" customWidth="1"/>
    <col min="6" max="6" width="9.75390625" style="11" customWidth="1"/>
    <col min="7" max="7" width="12.125" style="11" customWidth="1"/>
    <col min="8" max="8" width="5.25390625" style="11" customWidth="1"/>
    <col min="9" max="9" width="12.00390625" style="11" customWidth="1"/>
    <col min="10" max="10" width="10.25390625" style="11" customWidth="1"/>
    <col min="11" max="11" width="9.50390625" style="11" customWidth="1"/>
    <col min="12" max="12" width="11.125" style="11" customWidth="1"/>
    <col min="13" max="13" width="5.25390625" style="11" customWidth="1"/>
    <col min="14" max="14" width="11.50390625" style="11" customWidth="1"/>
    <col min="15" max="15" width="10.00390625" style="11" customWidth="1"/>
    <col min="16" max="17" width="11.25390625" style="11" customWidth="1"/>
    <col min="18" max="18" width="5.25390625" style="11" customWidth="1"/>
    <col min="19" max="20" width="10.25390625" style="11" customWidth="1"/>
    <col min="21" max="24" width="8.50390625" style="11" customWidth="1"/>
    <col min="25" max="25" width="10.50390625" style="11" customWidth="1"/>
    <col min="26" max="29" width="8.50390625" style="11" customWidth="1"/>
    <col min="30" max="30" width="10.00390625" style="11" customWidth="1"/>
    <col min="31" max="31" width="8.50390625" style="11" customWidth="1"/>
    <col min="32" max="32" width="11.875" style="11" customWidth="1"/>
    <col min="33" max="33" width="5.00390625" style="11" customWidth="1"/>
    <col min="34" max="34" width="11.50390625" style="11" customWidth="1"/>
    <col min="35" max="35" width="10.50390625" style="11" customWidth="1"/>
    <col min="36" max="36" width="11.25390625" style="11" customWidth="1"/>
    <col min="37" max="39" width="9.125" style="11" customWidth="1"/>
    <col min="40" max="40" width="10.50390625" style="11" customWidth="1"/>
    <col min="41" max="44" width="9.125" style="11" customWidth="1"/>
    <col min="45" max="45" width="11.125" style="11" customWidth="1"/>
    <col min="46" max="46" width="9.125" style="11" customWidth="1"/>
    <col min="47" max="47" width="10.875" style="11" hidden="1" customWidth="1"/>
    <col min="48" max="48" width="0" style="11" hidden="1" customWidth="1"/>
    <col min="49" max="50" width="11.125" style="11" hidden="1" customWidth="1"/>
    <col min="51" max="51" width="0" style="11" hidden="1" customWidth="1"/>
    <col min="52" max="54" width="10.50390625" style="11" hidden="1" customWidth="1"/>
    <col min="55" max="55" width="11.25390625" style="11" hidden="1" customWidth="1"/>
    <col min="56" max="56" width="0" style="11" hidden="1" customWidth="1"/>
    <col min="57" max="57" width="10.75390625" style="11" hidden="1" customWidth="1"/>
    <col min="58" max="58" width="11.50390625" style="11" hidden="1" customWidth="1"/>
    <col min="59" max="59" width="10.75390625" style="11" hidden="1" customWidth="1"/>
    <col min="60" max="60" width="11.00390625" style="11" hidden="1" customWidth="1"/>
    <col min="61" max="61" width="10.00390625" style="11" hidden="1" customWidth="1"/>
    <col min="62" max="85" width="0" style="11" hidden="1" customWidth="1"/>
    <col min="86" max="16384" width="9.125" style="11" customWidth="1"/>
  </cols>
  <sheetData>
    <row r="1" spans="1:61" ht="20.25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2"/>
      <c r="Q1" s="221"/>
      <c r="R1" s="221"/>
      <c r="S1" s="221"/>
      <c r="T1" s="221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1"/>
      <c r="AG1" s="221"/>
      <c r="AH1" s="221"/>
      <c r="AI1" s="221"/>
      <c r="AJ1" s="222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</row>
    <row r="2" spans="1:61" ht="21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3"/>
      <c r="AN2" s="223"/>
      <c r="AO2" s="223"/>
      <c r="AP2" s="223"/>
      <c r="AQ2" s="223"/>
      <c r="AR2" s="223"/>
      <c r="AS2" s="221"/>
      <c r="AT2" s="221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</row>
    <row r="3" spans="1:61" ht="15" customHeight="1">
      <c r="A3" s="509" t="s">
        <v>43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3"/>
      <c r="AN3" s="223"/>
      <c r="AO3" s="223"/>
      <c r="AP3" s="223" t="s">
        <v>130</v>
      </c>
      <c r="AQ3" s="223"/>
      <c r="AR3" s="223"/>
      <c r="AS3" s="221"/>
      <c r="AT3" s="221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</row>
    <row r="4" spans="1:61" ht="15" customHeight="1">
      <c r="A4" s="509" t="s">
        <v>132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3"/>
      <c r="AN4" s="223" t="s">
        <v>131</v>
      </c>
      <c r="AO4" s="223"/>
      <c r="AP4" s="223"/>
      <c r="AQ4" s="223"/>
      <c r="AR4" s="223"/>
      <c r="AS4" s="221"/>
      <c r="AT4" s="221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</row>
    <row r="5" spans="1:61" ht="15" customHeight="1">
      <c r="A5" s="224"/>
      <c r="B5" s="224"/>
      <c r="C5" s="224"/>
      <c r="D5" s="224"/>
      <c r="E5" s="224"/>
      <c r="F5" s="224"/>
      <c r="G5" s="224" t="s">
        <v>92</v>
      </c>
      <c r="H5" s="224"/>
      <c r="I5" s="224"/>
      <c r="J5" s="224"/>
      <c r="K5" s="224"/>
      <c r="L5" s="224"/>
      <c r="M5" s="224"/>
      <c r="N5" s="224"/>
      <c r="O5" s="224"/>
      <c r="P5" s="224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</row>
    <row r="6" spans="1:61" ht="21" thickBo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</row>
    <row r="7" spans="1:61" ht="19.5">
      <c r="A7" s="510" t="s">
        <v>44</v>
      </c>
      <c r="B7" s="512" t="s">
        <v>2</v>
      </c>
      <c r="C7" s="513"/>
      <c r="D7" s="513"/>
      <c r="E7" s="514"/>
      <c r="F7" s="518" t="s">
        <v>45</v>
      </c>
      <c r="G7" s="495" t="s">
        <v>116</v>
      </c>
      <c r="H7" s="492"/>
      <c r="I7" s="492"/>
      <c r="J7" s="492"/>
      <c r="K7" s="493"/>
      <c r="L7" s="489" t="s">
        <v>117</v>
      </c>
      <c r="M7" s="492"/>
      <c r="N7" s="492"/>
      <c r="O7" s="492"/>
      <c r="P7" s="494"/>
      <c r="Q7" s="495" t="s">
        <v>118</v>
      </c>
      <c r="R7" s="492"/>
      <c r="S7" s="492"/>
      <c r="T7" s="492"/>
      <c r="U7" s="493"/>
      <c r="V7" s="489" t="s">
        <v>119</v>
      </c>
      <c r="W7" s="492"/>
      <c r="X7" s="492"/>
      <c r="Y7" s="492"/>
      <c r="Z7" s="493"/>
      <c r="AA7" s="489" t="s">
        <v>120</v>
      </c>
      <c r="AB7" s="492"/>
      <c r="AC7" s="492"/>
      <c r="AD7" s="492"/>
      <c r="AE7" s="494"/>
      <c r="AF7" s="492" t="s">
        <v>121</v>
      </c>
      <c r="AG7" s="492"/>
      <c r="AH7" s="492"/>
      <c r="AI7" s="492"/>
      <c r="AJ7" s="492"/>
      <c r="AK7" s="488" t="s">
        <v>122</v>
      </c>
      <c r="AL7" s="488"/>
      <c r="AM7" s="488"/>
      <c r="AN7" s="488"/>
      <c r="AO7" s="489"/>
      <c r="AP7" s="490" t="s">
        <v>123</v>
      </c>
      <c r="AQ7" s="488"/>
      <c r="AR7" s="488"/>
      <c r="AS7" s="488"/>
      <c r="AT7" s="491"/>
      <c r="AU7" s="524"/>
      <c r="AV7" s="524"/>
      <c r="AW7" s="524"/>
      <c r="AX7" s="524"/>
      <c r="AY7" s="524"/>
      <c r="AZ7" s="525"/>
      <c r="BA7" s="525"/>
      <c r="BB7" s="525"/>
      <c r="BC7" s="525"/>
      <c r="BD7" s="525"/>
      <c r="BE7" s="525"/>
      <c r="BF7" s="525"/>
      <c r="BG7" s="525"/>
      <c r="BH7" s="525"/>
      <c r="BI7" s="525"/>
    </row>
    <row r="8" spans="1:61" ht="19.5">
      <c r="A8" s="511"/>
      <c r="B8" s="515"/>
      <c r="C8" s="516"/>
      <c r="D8" s="516"/>
      <c r="E8" s="517"/>
      <c r="F8" s="519"/>
      <c r="G8" s="225" t="s">
        <v>4</v>
      </c>
      <c r="H8" s="226" t="s">
        <v>5</v>
      </c>
      <c r="I8" s="226" t="s">
        <v>6</v>
      </c>
      <c r="J8" s="226" t="s">
        <v>7</v>
      </c>
      <c r="K8" s="226" t="s">
        <v>46</v>
      </c>
      <c r="L8" s="226" t="s">
        <v>4</v>
      </c>
      <c r="M8" s="226" t="s">
        <v>5</v>
      </c>
      <c r="N8" s="226" t="s">
        <v>6</v>
      </c>
      <c r="O8" s="226" t="s">
        <v>7</v>
      </c>
      <c r="P8" s="227" t="s">
        <v>46</v>
      </c>
      <c r="Q8" s="225" t="s">
        <v>4</v>
      </c>
      <c r="R8" s="226" t="s">
        <v>5</v>
      </c>
      <c r="S8" s="226" t="s">
        <v>6</v>
      </c>
      <c r="T8" s="226" t="s">
        <v>7</v>
      </c>
      <c r="U8" s="226" t="s">
        <v>46</v>
      </c>
      <c r="V8" s="226" t="s">
        <v>4</v>
      </c>
      <c r="W8" s="226" t="s">
        <v>5</v>
      </c>
      <c r="X8" s="226" t="s">
        <v>6</v>
      </c>
      <c r="Y8" s="226" t="s">
        <v>7</v>
      </c>
      <c r="Z8" s="226" t="s">
        <v>46</v>
      </c>
      <c r="AA8" s="226" t="s">
        <v>4</v>
      </c>
      <c r="AB8" s="226" t="s">
        <v>5</v>
      </c>
      <c r="AC8" s="226" t="s">
        <v>6</v>
      </c>
      <c r="AD8" s="226" t="s">
        <v>7</v>
      </c>
      <c r="AE8" s="227" t="s">
        <v>46</v>
      </c>
      <c r="AF8" s="228" t="s">
        <v>4</v>
      </c>
      <c r="AG8" s="226" t="s">
        <v>5</v>
      </c>
      <c r="AH8" s="226" t="s">
        <v>6</v>
      </c>
      <c r="AI8" s="226" t="s">
        <v>7</v>
      </c>
      <c r="AJ8" s="229" t="s">
        <v>46</v>
      </c>
      <c r="AK8" s="226" t="s">
        <v>4</v>
      </c>
      <c r="AL8" s="226" t="s">
        <v>5</v>
      </c>
      <c r="AM8" s="226" t="s">
        <v>6</v>
      </c>
      <c r="AN8" s="226" t="s">
        <v>7</v>
      </c>
      <c r="AO8" s="229" t="s">
        <v>46</v>
      </c>
      <c r="AP8" s="225" t="s">
        <v>4</v>
      </c>
      <c r="AQ8" s="226" t="s">
        <v>5</v>
      </c>
      <c r="AR8" s="226" t="s">
        <v>6</v>
      </c>
      <c r="AS8" s="226" t="s">
        <v>7</v>
      </c>
      <c r="AT8" s="227" t="s">
        <v>46</v>
      </c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</row>
    <row r="9" spans="1:61" ht="20.25">
      <c r="A9" s="230">
        <v>1</v>
      </c>
      <c r="B9" s="506">
        <v>2</v>
      </c>
      <c r="C9" s="507"/>
      <c r="D9" s="507"/>
      <c r="E9" s="508"/>
      <c r="F9" s="227">
        <v>3</v>
      </c>
      <c r="G9" s="225">
        <v>4</v>
      </c>
      <c r="H9" s="226">
        <v>5</v>
      </c>
      <c r="I9" s="226">
        <v>6</v>
      </c>
      <c r="J9" s="226">
        <v>7</v>
      </c>
      <c r="K9" s="226">
        <v>8</v>
      </c>
      <c r="L9" s="226">
        <v>9</v>
      </c>
      <c r="M9" s="226">
        <v>10</v>
      </c>
      <c r="N9" s="226">
        <v>11</v>
      </c>
      <c r="O9" s="226">
        <v>12</v>
      </c>
      <c r="P9" s="227">
        <v>13</v>
      </c>
      <c r="Q9" s="225">
        <v>14</v>
      </c>
      <c r="R9" s="226">
        <v>15</v>
      </c>
      <c r="S9" s="226">
        <v>16</v>
      </c>
      <c r="T9" s="226">
        <v>17</v>
      </c>
      <c r="U9" s="226">
        <v>18</v>
      </c>
      <c r="V9" s="226">
        <v>19</v>
      </c>
      <c r="W9" s="226">
        <v>20</v>
      </c>
      <c r="X9" s="226">
        <v>21</v>
      </c>
      <c r="Y9" s="226">
        <v>22</v>
      </c>
      <c r="Z9" s="226">
        <v>23</v>
      </c>
      <c r="AA9" s="226">
        <v>24</v>
      </c>
      <c r="AB9" s="226">
        <v>25</v>
      </c>
      <c r="AC9" s="226">
        <v>26</v>
      </c>
      <c r="AD9" s="226">
        <v>27</v>
      </c>
      <c r="AE9" s="227">
        <v>28</v>
      </c>
      <c r="AF9" s="228">
        <v>29</v>
      </c>
      <c r="AG9" s="226">
        <v>30</v>
      </c>
      <c r="AH9" s="226">
        <v>31</v>
      </c>
      <c r="AI9" s="226">
        <v>32</v>
      </c>
      <c r="AJ9" s="229">
        <v>33</v>
      </c>
      <c r="AK9" s="226">
        <v>99</v>
      </c>
      <c r="AL9" s="226">
        <v>100</v>
      </c>
      <c r="AM9" s="226">
        <v>101</v>
      </c>
      <c r="AN9" s="226">
        <v>102</v>
      </c>
      <c r="AO9" s="229">
        <v>103</v>
      </c>
      <c r="AP9" s="225">
        <v>104</v>
      </c>
      <c r="AQ9" s="226">
        <v>105</v>
      </c>
      <c r="AR9" s="226">
        <v>106</v>
      </c>
      <c r="AS9" s="226">
        <v>107</v>
      </c>
      <c r="AT9" s="227">
        <v>108</v>
      </c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</row>
    <row r="10" spans="1:61" ht="20.25">
      <c r="A10" s="231">
        <v>1</v>
      </c>
      <c r="B10" s="232"/>
      <c r="C10" s="496" t="s">
        <v>35</v>
      </c>
      <c r="D10" s="496"/>
      <c r="E10" s="233"/>
      <c r="F10" s="227" t="s">
        <v>47</v>
      </c>
      <c r="G10" s="234">
        <f>G38+G11</f>
        <v>1.2987000000000002</v>
      </c>
      <c r="H10" s="235"/>
      <c r="I10" s="235">
        <f>I11+I38</f>
        <v>9.7832</v>
      </c>
      <c r="J10" s="235">
        <f>J39</f>
        <v>0.4652</v>
      </c>
      <c r="K10" s="235">
        <f>J10+I10+G10</f>
        <v>11.5471</v>
      </c>
      <c r="L10" s="235">
        <f>L11+L38</f>
        <v>1.3587</v>
      </c>
      <c r="M10" s="235"/>
      <c r="N10" s="235">
        <f>N11+N38</f>
        <v>10.0032</v>
      </c>
      <c r="O10" s="235">
        <f>O43</f>
        <v>0.4652</v>
      </c>
      <c r="P10" s="236">
        <f>SUM(L10:O10)</f>
        <v>11.8271</v>
      </c>
      <c r="Q10" s="234">
        <f>Q38+Q11</f>
        <v>1.3287</v>
      </c>
      <c r="R10" s="235"/>
      <c r="S10" s="235">
        <f>S11+S38</f>
        <v>10.1532</v>
      </c>
      <c r="T10" s="235">
        <f>T39</f>
        <v>0.94</v>
      </c>
      <c r="U10" s="235">
        <f>T10+S10+Q10</f>
        <v>12.421899999999999</v>
      </c>
      <c r="V10" s="234">
        <f>V38+V11</f>
        <v>0.6844</v>
      </c>
      <c r="W10" s="235"/>
      <c r="X10" s="235">
        <f>X11+X38</f>
        <v>5.1916</v>
      </c>
      <c r="Y10" s="235">
        <f>Y39</f>
        <v>0.4652</v>
      </c>
      <c r="Z10" s="235">
        <f>Y10+X10+V10</f>
        <v>6.341200000000001</v>
      </c>
      <c r="AA10" s="234">
        <f>AA38+AA11</f>
        <v>0.6544000000000001</v>
      </c>
      <c r="AB10" s="235"/>
      <c r="AC10" s="235">
        <f>AC11+AC38</f>
        <v>4.9616</v>
      </c>
      <c r="AD10" s="235">
        <f>AD39</f>
        <v>0.4652</v>
      </c>
      <c r="AE10" s="235">
        <f>AD10+AC10+AA10</f>
        <v>6.0812</v>
      </c>
      <c r="AF10" s="234">
        <f>AF38+AF11</f>
        <v>1.3287</v>
      </c>
      <c r="AG10" s="235"/>
      <c r="AH10" s="235">
        <f>AH11+AH38</f>
        <v>10.1532</v>
      </c>
      <c r="AI10" s="235">
        <f>AI39</f>
        <v>0.94</v>
      </c>
      <c r="AJ10" s="235">
        <f>AI10+AH10+AF10</f>
        <v>12.421899999999999</v>
      </c>
      <c r="AK10" s="234">
        <f>AK38+AK11</f>
        <v>0.6844</v>
      </c>
      <c r="AL10" s="235"/>
      <c r="AM10" s="235">
        <f>AM11+AM38</f>
        <v>5.1916</v>
      </c>
      <c r="AN10" s="235">
        <f>AN39</f>
        <v>0.4652</v>
      </c>
      <c r="AO10" s="237">
        <f>AN10+AM10+AK10</f>
        <v>6.341200000000001</v>
      </c>
      <c r="AP10" s="234">
        <f>AP38+AP11</f>
        <v>0.6544000000000001</v>
      </c>
      <c r="AQ10" s="235"/>
      <c r="AR10" s="235">
        <f>AR11+AR38</f>
        <v>4.9616</v>
      </c>
      <c r="AS10" s="235">
        <f>AS39</f>
        <v>0.4652</v>
      </c>
      <c r="AT10" s="236">
        <f>AS10+AR10+AP10</f>
        <v>6.0812</v>
      </c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</row>
    <row r="11" spans="1:61" ht="39" customHeight="1">
      <c r="A11" s="238" t="s">
        <v>48</v>
      </c>
      <c r="B11" s="232"/>
      <c r="C11" s="496" t="s">
        <v>49</v>
      </c>
      <c r="D11" s="496"/>
      <c r="E11" s="233"/>
      <c r="F11" s="239" t="s">
        <v>47</v>
      </c>
      <c r="G11" s="240">
        <v>0.5087</v>
      </c>
      <c r="H11" s="241"/>
      <c r="I11" s="241">
        <v>2.0432</v>
      </c>
      <c r="J11" s="241"/>
      <c r="K11" s="235">
        <f>I11+G11</f>
        <v>2.5519000000000003</v>
      </c>
      <c r="L11" s="240">
        <v>0.5087</v>
      </c>
      <c r="M11" s="241"/>
      <c r="N11" s="241">
        <v>2.0432</v>
      </c>
      <c r="O11" s="241"/>
      <c r="P11" s="236"/>
      <c r="Q11" s="240">
        <v>0.5087</v>
      </c>
      <c r="R11" s="241"/>
      <c r="S11" s="241">
        <v>2.0432</v>
      </c>
      <c r="T11" s="241"/>
      <c r="U11" s="235">
        <f>S11+Q11</f>
        <v>2.5519000000000003</v>
      </c>
      <c r="V11" s="240">
        <v>0.2544</v>
      </c>
      <c r="W11" s="241"/>
      <c r="X11" s="241">
        <v>1.0216</v>
      </c>
      <c r="Y11" s="241"/>
      <c r="Z11" s="235">
        <f>X11+V11</f>
        <v>1.276</v>
      </c>
      <c r="AA11" s="240">
        <v>0.2544</v>
      </c>
      <c r="AB11" s="241"/>
      <c r="AC11" s="241">
        <v>1.0216</v>
      </c>
      <c r="AD11" s="241"/>
      <c r="AE11" s="235">
        <f>AC11+AA11</f>
        <v>1.276</v>
      </c>
      <c r="AF11" s="240">
        <v>0.5087</v>
      </c>
      <c r="AG11" s="241"/>
      <c r="AH11" s="241">
        <v>2.0432</v>
      </c>
      <c r="AI11" s="241"/>
      <c r="AJ11" s="235">
        <f>AH11+AF11</f>
        <v>2.5519000000000003</v>
      </c>
      <c r="AK11" s="240">
        <v>0.2544</v>
      </c>
      <c r="AL11" s="241"/>
      <c r="AM11" s="241">
        <v>1.0216</v>
      </c>
      <c r="AN11" s="241"/>
      <c r="AO11" s="237">
        <f>AM11+AK11</f>
        <v>1.276</v>
      </c>
      <c r="AP11" s="240">
        <v>0.2544</v>
      </c>
      <c r="AQ11" s="241"/>
      <c r="AR11" s="241">
        <v>1.0216</v>
      </c>
      <c r="AS11" s="241"/>
      <c r="AT11" s="236">
        <f>AR11+AP11</f>
        <v>1.276</v>
      </c>
      <c r="AU11" s="198"/>
      <c r="AV11" s="198"/>
      <c r="AW11" s="198"/>
      <c r="AX11" s="198"/>
      <c r="AY11" s="197"/>
      <c r="AZ11" s="198"/>
      <c r="BA11" s="198"/>
      <c r="BB11" s="198"/>
      <c r="BC11" s="198"/>
      <c r="BD11" s="197"/>
      <c r="BE11" s="198"/>
      <c r="BF11" s="198"/>
      <c r="BG11" s="198"/>
      <c r="BH11" s="198"/>
      <c r="BI11" s="197"/>
    </row>
    <row r="12" spans="1:61" ht="33.75" customHeight="1">
      <c r="A12" s="231" t="s">
        <v>36</v>
      </c>
      <c r="B12" s="232"/>
      <c r="C12" s="496" t="s">
        <v>37</v>
      </c>
      <c r="D12" s="496"/>
      <c r="E12" s="233"/>
      <c r="F12" s="227" t="s">
        <v>50</v>
      </c>
      <c r="G12" s="242">
        <v>1.02</v>
      </c>
      <c r="H12" s="235"/>
      <c r="I12" s="235">
        <v>3.02</v>
      </c>
      <c r="J12" s="235"/>
      <c r="K12" s="235"/>
      <c r="L12" s="242">
        <v>1.02</v>
      </c>
      <c r="M12" s="235"/>
      <c r="N12" s="235">
        <v>3.02</v>
      </c>
      <c r="O12" s="235"/>
      <c r="P12" s="236"/>
      <c r="Q12" s="242">
        <v>1.02</v>
      </c>
      <c r="R12" s="235"/>
      <c r="S12" s="235">
        <v>3.02</v>
      </c>
      <c r="T12" s="235"/>
      <c r="U12" s="235"/>
      <c r="V12" s="242">
        <v>1.02</v>
      </c>
      <c r="W12" s="235"/>
      <c r="X12" s="235">
        <v>3.02</v>
      </c>
      <c r="Y12" s="235"/>
      <c r="Z12" s="235"/>
      <c r="AA12" s="242">
        <v>1.02</v>
      </c>
      <c r="AB12" s="235"/>
      <c r="AC12" s="235">
        <v>3.02</v>
      </c>
      <c r="AD12" s="235"/>
      <c r="AE12" s="235"/>
      <c r="AF12" s="242">
        <v>1.02</v>
      </c>
      <c r="AG12" s="235"/>
      <c r="AH12" s="235">
        <v>3.02</v>
      </c>
      <c r="AI12" s="235"/>
      <c r="AJ12" s="235"/>
      <c r="AK12" s="242">
        <v>1.02</v>
      </c>
      <c r="AL12" s="235"/>
      <c r="AM12" s="235">
        <v>3.02</v>
      </c>
      <c r="AN12" s="235"/>
      <c r="AO12" s="237"/>
      <c r="AP12" s="242">
        <v>1.02</v>
      </c>
      <c r="AQ12" s="235"/>
      <c r="AR12" s="235">
        <v>3.02</v>
      </c>
      <c r="AS12" s="235"/>
      <c r="AT12" s="236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</row>
    <row r="13" spans="1:61" ht="25.5" customHeight="1">
      <c r="A13" s="238" t="s">
        <v>38</v>
      </c>
      <c r="B13" s="232"/>
      <c r="C13" s="496" t="s">
        <v>51</v>
      </c>
      <c r="D13" s="496"/>
      <c r="E13" s="233"/>
      <c r="F13" s="239" t="s">
        <v>39</v>
      </c>
      <c r="G13" s="240">
        <v>50</v>
      </c>
      <c r="H13" s="241"/>
      <c r="I13" s="241">
        <v>74.55</v>
      </c>
      <c r="J13" s="241"/>
      <c r="K13" s="241"/>
      <c r="L13" s="240">
        <v>50</v>
      </c>
      <c r="M13" s="241"/>
      <c r="N13" s="241">
        <v>74.55</v>
      </c>
      <c r="O13" s="241"/>
      <c r="P13" s="243"/>
      <c r="Q13" s="240">
        <v>50</v>
      </c>
      <c r="R13" s="241"/>
      <c r="S13" s="241">
        <v>74.55</v>
      </c>
      <c r="T13" s="241"/>
      <c r="U13" s="241"/>
      <c r="V13" s="240">
        <v>50</v>
      </c>
      <c r="W13" s="241"/>
      <c r="X13" s="241">
        <v>74.55</v>
      </c>
      <c r="Y13" s="241"/>
      <c r="Z13" s="241"/>
      <c r="AA13" s="240">
        <v>50</v>
      </c>
      <c r="AB13" s="241"/>
      <c r="AC13" s="241">
        <v>74.55</v>
      </c>
      <c r="AD13" s="241"/>
      <c r="AE13" s="241"/>
      <c r="AF13" s="240">
        <v>50</v>
      </c>
      <c r="AG13" s="241"/>
      <c r="AH13" s="241">
        <v>74.55</v>
      </c>
      <c r="AI13" s="241"/>
      <c r="AJ13" s="241"/>
      <c r="AK13" s="240">
        <v>50</v>
      </c>
      <c r="AL13" s="241"/>
      <c r="AM13" s="241">
        <v>74.55</v>
      </c>
      <c r="AN13" s="241"/>
      <c r="AO13" s="244"/>
      <c r="AP13" s="240">
        <v>50</v>
      </c>
      <c r="AQ13" s="241"/>
      <c r="AR13" s="241">
        <v>74.55</v>
      </c>
      <c r="AS13" s="241"/>
      <c r="AT13" s="243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</row>
    <row r="14" spans="1:130" ht="46.5" customHeight="1">
      <c r="A14" s="238" t="s">
        <v>40</v>
      </c>
      <c r="B14" s="232"/>
      <c r="C14" s="496" t="s">
        <v>41</v>
      </c>
      <c r="D14" s="496"/>
      <c r="E14" s="233"/>
      <c r="F14" s="239" t="s">
        <v>42</v>
      </c>
      <c r="G14" s="245">
        <v>8760</v>
      </c>
      <c r="H14" s="246"/>
      <c r="I14" s="246">
        <v>8760</v>
      </c>
      <c r="J14" s="246"/>
      <c r="K14" s="246"/>
      <c r="L14" s="245">
        <v>8760</v>
      </c>
      <c r="M14" s="246"/>
      <c r="N14" s="246">
        <v>8760</v>
      </c>
      <c r="O14" s="246"/>
      <c r="P14" s="247"/>
      <c r="Q14" s="245">
        <v>8760</v>
      </c>
      <c r="R14" s="246"/>
      <c r="S14" s="246">
        <v>8760</v>
      </c>
      <c r="T14" s="246"/>
      <c r="U14" s="246"/>
      <c r="V14" s="245">
        <v>4380</v>
      </c>
      <c r="W14" s="246"/>
      <c r="X14" s="246">
        <v>4380</v>
      </c>
      <c r="Y14" s="246"/>
      <c r="Z14" s="246"/>
      <c r="AA14" s="245">
        <v>4380</v>
      </c>
      <c r="AB14" s="246"/>
      <c r="AC14" s="246">
        <v>4380</v>
      </c>
      <c r="AD14" s="246"/>
      <c r="AE14" s="246"/>
      <c r="AF14" s="245">
        <v>8760</v>
      </c>
      <c r="AG14" s="246"/>
      <c r="AH14" s="246">
        <v>8760</v>
      </c>
      <c r="AI14" s="241"/>
      <c r="AJ14" s="241"/>
      <c r="AK14" s="245">
        <v>4380</v>
      </c>
      <c r="AL14" s="246"/>
      <c r="AM14" s="246">
        <v>4380</v>
      </c>
      <c r="AN14" s="246"/>
      <c r="AO14" s="248"/>
      <c r="AP14" s="245">
        <v>4380</v>
      </c>
      <c r="AQ14" s="246"/>
      <c r="AR14" s="246">
        <v>4380</v>
      </c>
      <c r="AS14" s="246"/>
      <c r="AT14" s="247"/>
      <c r="AU14" s="199"/>
      <c r="AV14" s="199"/>
      <c r="AW14" s="199"/>
      <c r="AX14" s="198"/>
      <c r="AY14" s="198"/>
      <c r="AZ14" s="199"/>
      <c r="BA14" s="199"/>
      <c r="BB14" s="199"/>
      <c r="BC14" s="199"/>
      <c r="BD14" s="199"/>
      <c r="BE14" s="199"/>
      <c r="BF14" s="199"/>
      <c r="BG14" s="199"/>
      <c r="BH14" s="198"/>
      <c r="BI14" s="198"/>
      <c r="DR14" s="12"/>
      <c r="DS14" s="12"/>
      <c r="DT14" s="12"/>
      <c r="DU14" s="12"/>
      <c r="DV14" s="12"/>
      <c r="DW14" s="12"/>
      <c r="DX14" s="12"/>
      <c r="DY14" s="12"/>
      <c r="DZ14" s="12"/>
    </row>
    <row r="15" spans="1:130" ht="25.5" customHeight="1" hidden="1">
      <c r="A15" s="238" t="s">
        <v>52</v>
      </c>
      <c r="B15" s="232"/>
      <c r="C15" s="496" t="s">
        <v>53</v>
      </c>
      <c r="D15" s="496"/>
      <c r="E15" s="233"/>
      <c r="F15" s="239" t="s">
        <v>47</v>
      </c>
      <c r="G15" s="240"/>
      <c r="H15" s="241"/>
      <c r="I15" s="241"/>
      <c r="J15" s="241"/>
      <c r="K15" s="235"/>
      <c r="L15" s="241"/>
      <c r="M15" s="241"/>
      <c r="N15" s="241"/>
      <c r="O15" s="241"/>
      <c r="P15" s="236"/>
      <c r="Q15" s="240"/>
      <c r="R15" s="241"/>
      <c r="S15" s="241"/>
      <c r="T15" s="241"/>
      <c r="U15" s="235"/>
      <c r="V15" s="240"/>
      <c r="W15" s="241"/>
      <c r="X15" s="241"/>
      <c r="Y15" s="241"/>
      <c r="Z15" s="235"/>
      <c r="AA15" s="240"/>
      <c r="AB15" s="241"/>
      <c r="AC15" s="241"/>
      <c r="AD15" s="241"/>
      <c r="AE15" s="235"/>
      <c r="AF15" s="240"/>
      <c r="AG15" s="241"/>
      <c r="AH15" s="241"/>
      <c r="AI15" s="241"/>
      <c r="AJ15" s="235"/>
      <c r="AK15" s="240"/>
      <c r="AL15" s="241"/>
      <c r="AM15" s="241"/>
      <c r="AN15" s="241"/>
      <c r="AO15" s="237"/>
      <c r="AP15" s="240"/>
      <c r="AQ15" s="241"/>
      <c r="AR15" s="241"/>
      <c r="AS15" s="241"/>
      <c r="AT15" s="236"/>
      <c r="AU15" s="198"/>
      <c r="AV15" s="198"/>
      <c r="AW15" s="198"/>
      <c r="AX15" s="198"/>
      <c r="AY15" s="197"/>
      <c r="AZ15" s="198"/>
      <c r="BA15" s="198"/>
      <c r="BB15" s="198"/>
      <c r="BC15" s="198"/>
      <c r="BD15" s="197"/>
      <c r="BE15" s="198"/>
      <c r="BF15" s="198"/>
      <c r="BG15" s="198"/>
      <c r="BH15" s="198"/>
      <c r="BI15" s="197"/>
      <c r="DR15" s="12"/>
      <c r="DS15" s="12"/>
      <c r="DT15" s="12"/>
      <c r="DU15" s="12"/>
      <c r="DV15" s="12"/>
      <c r="DW15" s="12"/>
      <c r="DX15" s="12"/>
      <c r="DY15" s="12"/>
      <c r="DZ15" s="12"/>
    </row>
    <row r="16" spans="1:130" ht="99.75" hidden="1">
      <c r="A16" s="238" t="s">
        <v>36</v>
      </c>
      <c r="B16" s="232"/>
      <c r="C16" s="497" t="s">
        <v>37</v>
      </c>
      <c r="D16" s="497"/>
      <c r="E16" s="233"/>
      <c r="F16" s="249" t="s">
        <v>54</v>
      </c>
      <c r="G16" s="240"/>
      <c r="H16" s="241"/>
      <c r="I16" s="241"/>
      <c r="J16" s="241"/>
      <c r="K16" s="241"/>
      <c r="L16" s="241"/>
      <c r="M16" s="241"/>
      <c r="N16" s="241"/>
      <c r="O16" s="241"/>
      <c r="P16" s="243"/>
      <c r="Q16" s="240"/>
      <c r="R16" s="241"/>
      <c r="S16" s="241"/>
      <c r="T16" s="241"/>
      <c r="U16" s="241"/>
      <c r="V16" s="240"/>
      <c r="W16" s="241"/>
      <c r="X16" s="241"/>
      <c r="Y16" s="241"/>
      <c r="Z16" s="241"/>
      <c r="AA16" s="240"/>
      <c r="AB16" s="241"/>
      <c r="AC16" s="241"/>
      <c r="AD16" s="241"/>
      <c r="AE16" s="241"/>
      <c r="AF16" s="240"/>
      <c r="AG16" s="241"/>
      <c r="AH16" s="241"/>
      <c r="AI16" s="241"/>
      <c r="AJ16" s="241"/>
      <c r="AK16" s="240"/>
      <c r="AL16" s="241"/>
      <c r="AM16" s="241"/>
      <c r="AN16" s="241"/>
      <c r="AO16" s="244"/>
      <c r="AP16" s="240"/>
      <c r="AQ16" s="241"/>
      <c r="AR16" s="241"/>
      <c r="AS16" s="241"/>
      <c r="AT16" s="243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DR16" s="12"/>
      <c r="DS16" s="12"/>
      <c r="DT16" s="12"/>
      <c r="DU16" s="12"/>
      <c r="DV16" s="12"/>
      <c r="DW16" s="12"/>
      <c r="DX16" s="12"/>
      <c r="DY16" s="12"/>
      <c r="DZ16" s="12"/>
    </row>
    <row r="17" spans="1:61" ht="20.25" hidden="1">
      <c r="A17" s="231" t="s">
        <v>38</v>
      </c>
      <c r="B17" s="232"/>
      <c r="C17" s="496" t="s">
        <v>55</v>
      </c>
      <c r="D17" s="496"/>
      <c r="E17" s="233"/>
      <c r="F17" s="227" t="s">
        <v>56</v>
      </c>
      <c r="G17" s="242"/>
      <c r="H17" s="235"/>
      <c r="I17" s="235"/>
      <c r="J17" s="235"/>
      <c r="K17" s="235"/>
      <c r="L17" s="235"/>
      <c r="M17" s="235"/>
      <c r="N17" s="235"/>
      <c r="O17" s="235"/>
      <c r="P17" s="236"/>
      <c r="Q17" s="242"/>
      <c r="R17" s="235"/>
      <c r="S17" s="235"/>
      <c r="T17" s="235"/>
      <c r="U17" s="235"/>
      <c r="V17" s="242"/>
      <c r="W17" s="235"/>
      <c r="X17" s="235"/>
      <c r="Y17" s="235"/>
      <c r="Z17" s="235"/>
      <c r="AA17" s="242"/>
      <c r="AB17" s="235"/>
      <c r="AC17" s="235"/>
      <c r="AD17" s="235"/>
      <c r="AE17" s="235"/>
      <c r="AF17" s="242"/>
      <c r="AG17" s="235"/>
      <c r="AH17" s="235"/>
      <c r="AI17" s="235"/>
      <c r="AJ17" s="235"/>
      <c r="AK17" s="242"/>
      <c r="AL17" s="235"/>
      <c r="AM17" s="235"/>
      <c r="AN17" s="235"/>
      <c r="AO17" s="237"/>
      <c r="AP17" s="242"/>
      <c r="AQ17" s="235"/>
      <c r="AR17" s="235"/>
      <c r="AS17" s="235"/>
      <c r="AT17" s="236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</row>
    <row r="18" spans="1:61" ht="39" customHeight="1" hidden="1">
      <c r="A18" s="238" t="s">
        <v>57</v>
      </c>
      <c r="B18" s="232"/>
      <c r="C18" s="496" t="s">
        <v>58</v>
      </c>
      <c r="D18" s="496"/>
      <c r="E18" s="233"/>
      <c r="F18" s="239" t="s">
        <v>47</v>
      </c>
      <c r="G18" s="240"/>
      <c r="H18" s="241"/>
      <c r="I18" s="241"/>
      <c r="J18" s="241"/>
      <c r="K18" s="235"/>
      <c r="L18" s="241"/>
      <c r="M18" s="241"/>
      <c r="N18" s="241"/>
      <c r="O18" s="241"/>
      <c r="P18" s="236"/>
      <c r="Q18" s="240"/>
      <c r="R18" s="241"/>
      <c r="S18" s="241"/>
      <c r="T18" s="241"/>
      <c r="U18" s="235"/>
      <c r="V18" s="240"/>
      <c r="W18" s="241"/>
      <c r="X18" s="241"/>
      <c r="Y18" s="241"/>
      <c r="Z18" s="235"/>
      <c r="AA18" s="240"/>
      <c r="AB18" s="241"/>
      <c r="AC18" s="241"/>
      <c r="AD18" s="241"/>
      <c r="AE18" s="235"/>
      <c r="AF18" s="240"/>
      <c r="AG18" s="241"/>
      <c r="AH18" s="241"/>
      <c r="AI18" s="241"/>
      <c r="AJ18" s="235"/>
      <c r="AK18" s="240"/>
      <c r="AL18" s="241"/>
      <c r="AM18" s="241"/>
      <c r="AN18" s="241"/>
      <c r="AO18" s="237"/>
      <c r="AP18" s="240"/>
      <c r="AQ18" s="241"/>
      <c r="AR18" s="241"/>
      <c r="AS18" s="241"/>
      <c r="AT18" s="236"/>
      <c r="AU18" s="198"/>
      <c r="AV18" s="198"/>
      <c r="AW18" s="198"/>
      <c r="AX18" s="198"/>
      <c r="AY18" s="197"/>
      <c r="AZ18" s="198"/>
      <c r="BA18" s="198"/>
      <c r="BB18" s="198"/>
      <c r="BC18" s="198"/>
      <c r="BD18" s="197"/>
      <c r="BE18" s="198"/>
      <c r="BF18" s="198"/>
      <c r="BG18" s="198"/>
      <c r="BH18" s="198"/>
      <c r="BI18" s="197"/>
    </row>
    <row r="19" spans="1:61" ht="99.75" hidden="1">
      <c r="A19" s="238" t="s">
        <v>36</v>
      </c>
      <c r="B19" s="232"/>
      <c r="C19" s="497" t="s">
        <v>37</v>
      </c>
      <c r="D19" s="497"/>
      <c r="E19" s="233"/>
      <c r="F19" s="249" t="s">
        <v>54</v>
      </c>
      <c r="G19" s="240"/>
      <c r="H19" s="241"/>
      <c r="I19" s="241"/>
      <c r="J19" s="241"/>
      <c r="K19" s="241"/>
      <c r="L19" s="241"/>
      <c r="M19" s="241"/>
      <c r="N19" s="241"/>
      <c r="O19" s="241"/>
      <c r="P19" s="243"/>
      <c r="Q19" s="240"/>
      <c r="R19" s="241"/>
      <c r="S19" s="241"/>
      <c r="T19" s="241"/>
      <c r="U19" s="241"/>
      <c r="V19" s="240"/>
      <c r="W19" s="241"/>
      <c r="X19" s="241"/>
      <c r="Y19" s="241"/>
      <c r="Z19" s="241"/>
      <c r="AA19" s="240"/>
      <c r="AB19" s="241"/>
      <c r="AC19" s="241"/>
      <c r="AD19" s="241"/>
      <c r="AE19" s="241"/>
      <c r="AF19" s="240"/>
      <c r="AG19" s="241"/>
      <c r="AH19" s="241"/>
      <c r="AI19" s="241"/>
      <c r="AJ19" s="241"/>
      <c r="AK19" s="240"/>
      <c r="AL19" s="241"/>
      <c r="AM19" s="241"/>
      <c r="AN19" s="241"/>
      <c r="AO19" s="244"/>
      <c r="AP19" s="240"/>
      <c r="AQ19" s="241"/>
      <c r="AR19" s="241"/>
      <c r="AS19" s="241"/>
      <c r="AT19" s="243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</row>
    <row r="20" spans="1:61" ht="20.25" hidden="1">
      <c r="A20" s="231" t="s">
        <v>38</v>
      </c>
      <c r="B20" s="232"/>
      <c r="C20" s="496" t="s">
        <v>55</v>
      </c>
      <c r="D20" s="496"/>
      <c r="E20" s="233"/>
      <c r="F20" s="227" t="s">
        <v>56</v>
      </c>
      <c r="G20" s="242"/>
      <c r="H20" s="235"/>
      <c r="I20" s="235"/>
      <c r="J20" s="235"/>
      <c r="K20" s="235"/>
      <c r="L20" s="235"/>
      <c r="M20" s="235"/>
      <c r="N20" s="235"/>
      <c r="O20" s="235"/>
      <c r="P20" s="236"/>
      <c r="Q20" s="242"/>
      <c r="R20" s="235"/>
      <c r="S20" s="235"/>
      <c r="T20" s="235"/>
      <c r="U20" s="235"/>
      <c r="V20" s="242"/>
      <c r="W20" s="235"/>
      <c r="X20" s="235"/>
      <c r="Y20" s="235"/>
      <c r="Z20" s="235"/>
      <c r="AA20" s="242"/>
      <c r="AB20" s="235"/>
      <c r="AC20" s="235"/>
      <c r="AD20" s="235"/>
      <c r="AE20" s="235"/>
      <c r="AF20" s="242"/>
      <c r="AG20" s="235"/>
      <c r="AH20" s="235"/>
      <c r="AI20" s="235"/>
      <c r="AJ20" s="235"/>
      <c r="AK20" s="242"/>
      <c r="AL20" s="235"/>
      <c r="AM20" s="235"/>
      <c r="AN20" s="235"/>
      <c r="AO20" s="237"/>
      <c r="AP20" s="242"/>
      <c r="AQ20" s="235"/>
      <c r="AR20" s="235"/>
      <c r="AS20" s="235"/>
      <c r="AT20" s="236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  <c r="BE20" s="197"/>
      <c r="BF20" s="197"/>
      <c r="BG20" s="197"/>
      <c r="BH20" s="197"/>
      <c r="BI20" s="197"/>
    </row>
    <row r="21" spans="1:61" ht="25.5" customHeight="1">
      <c r="A21" s="238" t="s">
        <v>59</v>
      </c>
      <c r="B21" s="232"/>
      <c r="C21" s="496" t="s">
        <v>60</v>
      </c>
      <c r="D21" s="496"/>
      <c r="E21" s="233"/>
      <c r="F21" s="239" t="s">
        <v>47</v>
      </c>
      <c r="G21" s="240"/>
      <c r="H21" s="241"/>
      <c r="I21" s="241"/>
      <c r="J21" s="241"/>
      <c r="K21" s="235"/>
      <c r="L21" s="241"/>
      <c r="M21" s="241"/>
      <c r="N21" s="241"/>
      <c r="O21" s="241"/>
      <c r="P21" s="236"/>
      <c r="Q21" s="240"/>
      <c r="R21" s="241"/>
      <c r="S21" s="241"/>
      <c r="T21" s="241"/>
      <c r="U21" s="235"/>
      <c r="V21" s="240"/>
      <c r="W21" s="241"/>
      <c r="X21" s="241"/>
      <c r="Y21" s="241"/>
      <c r="Z21" s="235"/>
      <c r="AA21" s="240"/>
      <c r="AB21" s="241"/>
      <c r="AC21" s="241"/>
      <c r="AD21" s="241"/>
      <c r="AE21" s="235"/>
      <c r="AF21" s="240"/>
      <c r="AG21" s="241"/>
      <c r="AH21" s="241"/>
      <c r="AI21" s="241"/>
      <c r="AJ21" s="235"/>
      <c r="AK21" s="240"/>
      <c r="AL21" s="241"/>
      <c r="AM21" s="241"/>
      <c r="AN21" s="241"/>
      <c r="AO21" s="237"/>
      <c r="AP21" s="240"/>
      <c r="AQ21" s="241"/>
      <c r="AR21" s="241"/>
      <c r="AS21" s="241"/>
      <c r="AT21" s="236"/>
      <c r="AU21" s="198"/>
      <c r="AV21" s="198"/>
      <c r="AW21" s="198"/>
      <c r="AX21" s="198"/>
      <c r="AY21" s="197"/>
      <c r="AZ21" s="198"/>
      <c r="BA21" s="198"/>
      <c r="BB21" s="198"/>
      <c r="BC21" s="198"/>
      <c r="BD21" s="197"/>
      <c r="BE21" s="198"/>
      <c r="BF21" s="198"/>
      <c r="BG21" s="198"/>
      <c r="BH21" s="198"/>
      <c r="BI21" s="197"/>
    </row>
    <row r="22" spans="1:61" ht="26.25" customHeight="1">
      <c r="A22" s="499" t="s">
        <v>61</v>
      </c>
      <c r="B22" s="250"/>
      <c r="C22" s="502" t="s">
        <v>62</v>
      </c>
      <c r="D22" s="502"/>
      <c r="E22" s="251"/>
      <c r="F22" s="503"/>
      <c r="G22" s="482"/>
      <c r="H22" s="479"/>
      <c r="I22" s="479"/>
      <c r="J22" s="479"/>
      <c r="K22" s="479"/>
      <c r="L22" s="479"/>
      <c r="M22" s="479"/>
      <c r="N22" s="479"/>
      <c r="O22" s="479"/>
      <c r="P22" s="520"/>
      <c r="Q22" s="482"/>
      <c r="R22" s="479"/>
      <c r="S22" s="479"/>
      <c r="T22" s="479"/>
      <c r="U22" s="479"/>
      <c r="V22" s="482"/>
      <c r="W22" s="479"/>
      <c r="X22" s="479"/>
      <c r="Y22" s="479"/>
      <c r="Z22" s="479"/>
      <c r="AA22" s="482"/>
      <c r="AB22" s="479"/>
      <c r="AC22" s="479"/>
      <c r="AD22" s="479"/>
      <c r="AE22" s="479"/>
      <c r="AF22" s="482"/>
      <c r="AG22" s="479"/>
      <c r="AH22" s="479"/>
      <c r="AI22" s="479"/>
      <c r="AJ22" s="479"/>
      <c r="AK22" s="482"/>
      <c r="AL22" s="479"/>
      <c r="AM22" s="479"/>
      <c r="AN22" s="479"/>
      <c r="AO22" s="485"/>
      <c r="AP22" s="482"/>
      <c r="AQ22" s="479"/>
      <c r="AR22" s="479"/>
      <c r="AS22" s="479"/>
      <c r="AT22" s="520"/>
      <c r="AU22" s="523"/>
      <c r="AV22" s="523"/>
      <c r="AW22" s="523"/>
      <c r="AX22" s="523"/>
      <c r="AY22" s="523"/>
      <c r="AZ22" s="523"/>
      <c r="BA22" s="523"/>
      <c r="BB22" s="523"/>
      <c r="BC22" s="523"/>
      <c r="BD22" s="523"/>
      <c r="BE22" s="523"/>
      <c r="BF22" s="523"/>
      <c r="BG22" s="523"/>
      <c r="BH22" s="523"/>
      <c r="BI22" s="523"/>
    </row>
    <row r="23" spans="1:61" ht="19.5">
      <c r="A23" s="500"/>
      <c r="B23" s="252"/>
      <c r="C23" s="253"/>
      <c r="D23" s="254" t="s">
        <v>63</v>
      </c>
      <c r="E23" s="255"/>
      <c r="F23" s="504"/>
      <c r="G23" s="483"/>
      <c r="H23" s="480"/>
      <c r="I23" s="480"/>
      <c r="J23" s="480"/>
      <c r="K23" s="480"/>
      <c r="L23" s="480"/>
      <c r="M23" s="480"/>
      <c r="N23" s="480"/>
      <c r="O23" s="480"/>
      <c r="P23" s="521"/>
      <c r="Q23" s="483"/>
      <c r="R23" s="480"/>
      <c r="S23" s="480"/>
      <c r="T23" s="480"/>
      <c r="U23" s="480"/>
      <c r="V23" s="483"/>
      <c r="W23" s="480"/>
      <c r="X23" s="480"/>
      <c r="Y23" s="480"/>
      <c r="Z23" s="480"/>
      <c r="AA23" s="483"/>
      <c r="AB23" s="480"/>
      <c r="AC23" s="480"/>
      <c r="AD23" s="480"/>
      <c r="AE23" s="480"/>
      <c r="AF23" s="483"/>
      <c r="AG23" s="480"/>
      <c r="AH23" s="480"/>
      <c r="AI23" s="480"/>
      <c r="AJ23" s="480"/>
      <c r="AK23" s="483"/>
      <c r="AL23" s="480"/>
      <c r="AM23" s="480"/>
      <c r="AN23" s="480"/>
      <c r="AO23" s="486"/>
      <c r="AP23" s="483"/>
      <c r="AQ23" s="480"/>
      <c r="AR23" s="480"/>
      <c r="AS23" s="480"/>
      <c r="AT23" s="521"/>
      <c r="AU23" s="523"/>
      <c r="AV23" s="523"/>
      <c r="AW23" s="523"/>
      <c r="AX23" s="523"/>
      <c r="AY23" s="523"/>
      <c r="AZ23" s="523"/>
      <c r="BA23" s="523"/>
      <c r="BB23" s="523"/>
      <c r="BC23" s="523"/>
      <c r="BD23" s="523"/>
      <c r="BE23" s="523"/>
      <c r="BF23" s="523"/>
      <c r="BG23" s="523"/>
      <c r="BH23" s="523"/>
      <c r="BI23" s="523"/>
    </row>
    <row r="24" spans="1:61" ht="3" customHeight="1">
      <c r="A24" s="501"/>
      <c r="B24" s="256"/>
      <c r="C24" s="257"/>
      <c r="D24" s="257"/>
      <c r="E24" s="258"/>
      <c r="F24" s="505"/>
      <c r="G24" s="484"/>
      <c r="H24" s="481"/>
      <c r="I24" s="481"/>
      <c r="J24" s="481"/>
      <c r="K24" s="481"/>
      <c r="L24" s="481"/>
      <c r="M24" s="481"/>
      <c r="N24" s="481"/>
      <c r="O24" s="481"/>
      <c r="P24" s="522"/>
      <c r="Q24" s="484"/>
      <c r="R24" s="481"/>
      <c r="S24" s="481"/>
      <c r="T24" s="481"/>
      <c r="U24" s="481"/>
      <c r="V24" s="484"/>
      <c r="W24" s="481"/>
      <c r="X24" s="481"/>
      <c r="Y24" s="481"/>
      <c r="Z24" s="481"/>
      <c r="AA24" s="484"/>
      <c r="AB24" s="481"/>
      <c r="AC24" s="481"/>
      <c r="AD24" s="481"/>
      <c r="AE24" s="481"/>
      <c r="AF24" s="484"/>
      <c r="AG24" s="481"/>
      <c r="AH24" s="481"/>
      <c r="AI24" s="481"/>
      <c r="AJ24" s="481"/>
      <c r="AK24" s="484"/>
      <c r="AL24" s="481"/>
      <c r="AM24" s="481"/>
      <c r="AN24" s="481"/>
      <c r="AO24" s="487"/>
      <c r="AP24" s="484"/>
      <c r="AQ24" s="481"/>
      <c r="AR24" s="481"/>
      <c r="AS24" s="481"/>
      <c r="AT24" s="522"/>
      <c r="AU24" s="523"/>
      <c r="AV24" s="523"/>
      <c r="AW24" s="523"/>
      <c r="AX24" s="523"/>
      <c r="AY24" s="523"/>
      <c r="AZ24" s="523"/>
      <c r="BA24" s="523"/>
      <c r="BB24" s="523"/>
      <c r="BC24" s="523"/>
      <c r="BD24" s="523"/>
      <c r="BE24" s="523"/>
      <c r="BF24" s="523"/>
      <c r="BG24" s="523"/>
      <c r="BH24" s="523"/>
      <c r="BI24" s="523"/>
    </row>
    <row r="25" spans="1:61" ht="99.75">
      <c r="A25" s="238" t="s">
        <v>36</v>
      </c>
      <c r="B25" s="232"/>
      <c r="C25" s="497" t="s">
        <v>37</v>
      </c>
      <c r="D25" s="497"/>
      <c r="E25" s="233"/>
      <c r="F25" s="249" t="s">
        <v>54</v>
      </c>
      <c r="G25" s="240"/>
      <c r="H25" s="241"/>
      <c r="I25" s="241"/>
      <c r="J25" s="241"/>
      <c r="K25" s="241"/>
      <c r="L25" s="241"/>
      <c r="M25" s="241"/>
      <c r="N25" s="241"/>
      <c r="O25" s="241"/>
      <c r="P25" s="243"/>
      <c r="Q25" s="240"/>
      <c r="R25" s="241"/>
      <c r="S25" s="241"/>
      <c r="T25" s="241"/>
      <c r="U25" s="241"/>
      <c r="V25" s="240"/>
      <c r="W25" s="241"/>
      <c r="X25" s="241"/>
      <c r="Y25" s="241"/>
      <c r="Z25" s="241"/>
      <c r="AA25" s="240"/>
      <c r="AB25" s="241"/>
      <c r="AC25" s="241"/>
      <c r="AD25" s="241"/>
      <c r="AE25" s="241"/>
      <c r="AF25" s="240"/>
      <c r="AG25" s="241"/>
      <c r="AH25" s="241"/>
      <c r="AI25" s="241"/>
      <c r="AJ25" s="241"/>
      <c r="AK25" s="240"/>
      <c r="AL25" s="241"/>
      <c r="AM25" s="241"/>
      <c r="AN25" s="241"/>
      <c r="AO25" s="244"/>
      <c r="AP25" s="240"/>
      <c r="AQ25" s="241"/>
      <c r="AR25" s="241"/>
      <c r="AS25" s="241"/>
      <c r="AT25" s="243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</row>
    <row r="26" spans="1:61" ht="20.25">
      <c r="A26" s="231" t="s">
        <v>38</v>
      </c>
      <c r="B26" s="232"/>
      <c r="C26" s="496" t="s">
        <v>55</v>
      </c>
      <c r="D26" s="496"/>
      <c r="E26" s="233"/>
      <c r="F26" s="227" t="s">
        <v>56</v>
      </c>
      <c r="G26" s="242"/>
      <c r="H26" s="235"/>
      <c r="I26" s="235"/>
      <c r="J26" s="235"/>
      <c r="K26" s="235"/>
      <c r="L26" s="235"/>
      <c r="M26" s="235"/>
      <c r="N26" s="235"/>
      <c r="O26" s="235"/>
      <c r="P26" s="236"/>
      <c r="Q26" s="242"/>
      <c r="R26" s="235"/>
      <c r="S26" s="235"/>
      <c r="T26" s="235"/>
      <c r="U26" s="235"/>
      <c r="V26" s="242"/>
      <c r="W26" s="235"/>
      <c r="X26" s="235"/>
      <c r="Y26" s="235"/>
      <c r="Z26" s="235"/>
      <c r="AA26" s="242"/>
      <c r="AB26" s="235"/>
      <c r="AC26" s="235"/>
      <c r="AD26" s="235"/>
      <c r="AE26" s="235"/>
      <c r="AF26" s="242"/>
      <c r="AG26" s="235"/>
      <c r="AH26" s="235"/>
      <c r="AI26" s="235"/>
      <c r="AJ26" s="235"/>
      <c r="AK26" s="242"/>
      <c r="AL26" s="235"/>
      <c r="AM26" s="235"/>
      <c r="AN26" s="235"/>
      <c r="AO26" s="237"/>
      <c r="AP26" s="242"/>
      <c r="AQ26" s="235"/>
      <c r="AR26" s="235"/>
      <c r="AS26" s="235"/>
      <c r="AT26" s="236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</row>
    <row r="27" spans="1:61" ht="26.25" customHeight="1">
      <c r="A27" s="499" t="s">
        <v>64</v>
      </c>
      <c r="B27" s="250"/>
      <c r="C27" s="502" t="s">
        <v>62</v>
      </c>
      <c r="D27" s="502"/>
      <c r="E27" s="251"/>
      <c r="F27" s="503"/>
      <c r="G27" s="482"/>
      <c r="H27" s="479"/>
      <c r="I27" s="479"/>
      <c r="J27" s="479"/>
      <c r="K27" s="479"/>
      <c r="L27" s="479"/>
      <c r="M27" s="479"/>
      <c r="N27" s="479"/>
      <c r="O27" s="479"/>
      <c r="P27" s="520"/>
      <c r="Q27" s="482"/>
      <c r="R27" s="479"/>
      <c r="S27" s="479"/>
      <c r="T27" s="479"/>
      <c r="U27" s="479"/>
      <c r="V27" s="482"/>
      <c r="W27" s="479"/>
      <c r="X27" s="479"/>
      <c r="Y27" s="479"/>
      <c r="Z27" s="479"/>
      <c r="AA27" s="482"/>
      <c r="AB27" s="479"/>
      <c r="AC27" s="479"/>
      <c r="AD27" s="479"/>
      <c r="AE27" s="479"/>
      <c r="AF27" s="482"/>
      <c r="AG27" s="479"/>
      <c r="AH27" s="479"/>
      <c r="AI27" s="479"/>
      <c r="AJ27" s="479"/>
      <c r="AK27" s="482"/>
      <c r="AL27" s="479"/>
      <c r="AM27" s="479"/>
      <c r="AN27" s="479"/>
      <c r="AO27" s="485"/>
      <c r="AP27" s="482"/>
      <c r="AQ27" s="479"/>
      <c r="AR27" s="479"/>
      <c r="AS27" s="479"/>
      <c r="AT27" s="520"/>
      <c r="AU27" s="523"/>
      <c r="AV27" s="523"/>
      <c r="AW27" s="523"/>
      <c r="AX27" s="523"/>
      <c r="AY27" s="523"/>
      <c r="AZ27" s="523"/>
      <c r="BA27" s="523"/>
      <c r="BB27" s="523"/>
      <c r="BC27" s="523"/>
      <c r="BD27" s="523"/>
      <c r="BE27" s="523"/>
      <c r="BF27" s="523"/>
      <c r="BG27" s="523"/>
      <c r="BH27" s="523"/>
      <c r="BI27" s="523"/>
    </row>
    <row r="28" spans="1:61" ht="19.5">
      <c r="A28" s="500"/>
      <c r="B28" s="252"/>
      <c r="C28" s="253"/>
      <c r="D28" s="254" t="s">
        <v>63</v>
      </c>
      <c r="E28" s="255"/>
      <c r="F28" s="504"/>
      <c r="G28" s="483"/>
      <c r="H28" s="480"/>
      <c r="I28" s="480"/>
      <c r="J28" s="480"/>
      <c r="K28" s="480"/>
      <c r="L28" s="480"/>
      <c r="M28" s="480"/>
      <c r="N28" s="480"/>
      <c r="O28" s="480"/>
      <c r="P28" s="521"/>
      <c r="Q28" s="483"/>
      <c r="R28" s="480"/>
      <c r="S28" s="480"/>
      <c r="T28" s="480"/>
      <c r="U28" s="480"/>
      <c r="V28" s="483"/>
      <c r="W28" s="480"/>
      <c r="X28" s="480"/>
      <c r="Y28" s="480"/>
      <c r="Z28" s="480"/>
      <c r="AA28" s="483"/>
      <c r="AB28" s="480"/>
      <c r="AC28" s="480"/>
      <c r="AD28" s="480"/>
      <c r="AE28" s="480"/>
      <c r="AF28" s="483"/>
      <c r="AG28" s="480"/>
      <c r="AH28" s="480"/>
      <c r="AI28" s="480"/>
      <c r="AJ28" s="480"/>
      <c r="AK28" s="483"/>
      <c r="AL28" s="480"/>
      <c r="AM28" s="480"/>
      <c r="AN28" s="480"/>
      <c r="AO28" s="486"/>
      <c r="AP28" s="483"/>
      <c r="AQ28" s="480"/>
      <c r="AR28" s="480"/>
      <c r="AS28" s="480"/>
      <c r="AT28" s="521"/>
      <c r="AU28" s="523"/>
      <c r="AV28" s="523"/>
      <c r="AW28" s="523"/>
      <c r="AX28" s="523"/>
      <c r="AY28" s="523"/>
      <c r="AZ28" s="523"/>
      <c r="BA28" s="523"/>
      <c r="BB28" s="523"/>
      <c r="BC28" s="523"/>
      <c r="BD28" s="523"/>
      <c r="BE28" s="523"/>
      <c r="BF28" s="523"/>
      <c r="BG28" s="523"/>
      <c r="BH28" s="523"/>
      <c r="BI28" s="523"/>
    </row>
    <row r="29" spans="1:61" ht="3" customHeight="1">
      <c r="A29" s="501"/>
      <c r="B29" s="256"/>
      <c r="C29" s="257"/>
      <c r="D29" s="257"/>
      <c r="E29" s="258"/>
      <c r="F29" s="505"/>
      <c r="G29" s="484"/>
      <c r="H29" s="481"/>
      <c r="I29" s="481"/>
      <c r="J29" s="481"/>
      <c r="K29" s="481"/>
      <c r="L29" s="481"/>
      <c r="M29" s="481"/>
      <c r="N29" s="481"/>
      <c r="O29" s="481"/>
      <c r="P29" s="522"/>
      <c r="Q29" s="484"/>
      <c r="R29" s="481"/>
      <c r="S29" s="481"/>
      <c r="T29" s="481"/>
      <c r="U29" s="481"/>
      <c r="V29" s="484"/>
      <c r="W29" s="481"/>
      <c r="X29" s="481"/>
      <c r="Y29" s="481"/>
      <c r="Z29" s="481"/>
      <c r="AA29" s="484"/>
      <c r="AB29" s="481"/>
      <c r="AC29" s="481"/>
      <c r="AD29" s="481"/>
      <c r="AE29" s="481"/>
      <c r="AF29" s="484"/>
      <c r="AG29" s="481"/>
      <c r="AH29" s="481"/>
      <c r="AI29" s="481"/>
      <c r="AJ29" s="481"/>
      <c r="AK29" s="484"/>
      <c r="AL29" s="481"/>
      <c r="AM29" s="481"/>
      <c r="AN29" s="481"/>
      <c r="AO29" s="487"/>
      <c r="AP29" s="484"/>
      <c r="AQ29" s="481"/>
      <c r="AR29" s="481"/>
      <c r="AS29" s="481"/>
      <c r="AT29" s="522"/>
      <c r="AU29" s="523"/>
      <c r="AV29" s="523"/>
      <c r="AW29" s="523"/>
      <c r="AX29" s="523"/>
      <c r="AY29" s="523"/>
      <c r="AZ29" s="523"/>
      <c r="BA29" s="523"/>
      <c r="BB29" s="523"/>
      <c r="BC29" s="523"/>
      <c r="BD29" s="523"/>
      <c r="BE29" s="523"/>
      <c r="BF29" s="523"/>
      <c r="BG29" s="523"/>
      <c r="BH29" s="523"/>
      <c r="BI29" s="523"/>
    </row>
    <row r="30" spans="1:61" ht="99.75">
      <c r="A30" s="238" t="s">
        <v>36</v>
      </c>
      <c r="B30" s="232"/>
      <c r="C30" s="497" t="s">
        <v>37</v>
      </c>
      <c r="D30" s="497"/>
      <c r="E30" s="233"/>
      <c r="F30" s="249" t="s">
        <v>54</v>
      </c>
      <c r="G30" s="240"/>
      <c r="H30" s="241"/>
      <c r="I30" s="241"/>
      <c r="J30" s="241"/>
      <c r="K30" s="241"/>
      <c r="L30" s="241"/>
      <c r="M30" s="241"/>
      <c r="N30" s="241"/>
      <c r="O30" s="241"/>
      <c r="P30" s="243"/>
      <c r="Q30" s="240"/>
      <c r="R30" s="241"/>
      <c r="S30" s="241"/>
      <c r="T30" s="241"/>
      <c r="U30" s="241"/>
      <c r="V30" s="240"/>
      <c r="W30" s="241"/>
      <c r="X30" s="241"/>
      <c r="Y30" s="241"/>
      <c r="Z30" s="241"/>
      <c r="AA30" s="240"/>
      <c r="AB30" s="241"/>
      <c r="AC30" s="241"/>
      <c r="AD30" s="241"/>
      <c r="AE30" s="241"/>
      <c r="AF30" s="240"/>
      <c r="AG30" s="241"/>
      <c r="AH30" s="241"/>
      <c r="AI30" s="241"/>
      <c r="AJ30" s="241"/>
      <c r="AK30" s="240"/>
      <c r="AL30" s="241"/>
      <c r="AM30" s="241"/>
      <c r="AN30" s="241"/>
      <c r="AO30" s="244"/>
      <c r="AP30" s="240"/>
      <c r="AQ30" s="241"/>
      <c r="AR30" s="241"/>
      <c r="AS30" s="241"/>
      <c r="AT30" s="243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</row>
    <row r="31" spans="1:61" ht="20.25">
      <c r="A31" s="231" t="s">
        <v>38</v>
      </c>
      <c r="B31" s="232"/>
      <c r="C31" s="496" t="s">
        <v>55</v>
      </c>
      <c r="D31" s="496"/>
      <c r="E31" s="233"/>
      <c r="F31" s="227" t="s">
        <v>56</v>
      </c>
      <c r="G31" s="242"/>
      <c r="H31" s="235"/>
      <c r="I31" s="235"/>
      <c r="J31" s="235"/>
      <c r="K31" s="235"/>
      <c r="L31" s="235"/>
      <c r="M31" s="235"/>
      <c r="N31" s="235"/>
      <c r="O31" s="235"/>
      <c r="P31" s="236"/>
      <c r="Q31" s="242"/>
      <c r="R31" s="235"/>
      <c r="S31" s="235"/>
      <c r="T31" s="235"/>
      <c r="U31" s="235"/>
      <c r="V31" s="242"/>
      <c r="W31" s="235"/>
      <c r="X31" s="235"/>
      <c r="Y31" s="235"/>
      <c r="Z31" s="235"/>
      <c r="AA31" s="242"/>
      <c r="AB31" s="235"/>
      <c r="AC31" s="235"/>
      <c r="AD31" s="235"/>
      <c r="AE31" s="235"/>
      <c r="AF31" s="242"/>
      <c r="AG31" s="235"/>
      <c r="AH31" s="235"/>
      <c r="AI31" s="235"/>
      <c r="AJ31" s="235"/>
      <c r="AK31" s="242"/>
      <c r="AL31" s="235"/>
      <c r="AM31" s="235"/>
      <c r="AN31" s="235"/>
      <c r="AO31" s="237"/>
      <c r="AP31" s="242"/>
      <c r="AQ31" s="235"/>
      <c r="AR31" s="235"/>
      <c r="AS31" s="235"/>
      <c r="AT31" s="236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</row>
    <row r="32" spans="1:61" ht="20.25">
      <c r="A32" s="231" t="s">
        <v>65</v>
      </c>
      <c r="B32" s="232"/>
      <c r="C32" s="496" t="s">
        <v>66</v>
      </c>
      <c r="D32" s="496"/>
      <c r="E32" s="233"/>
      <c r="F32" s="227"/>
      <c r="G32" s="242"/>
      <c r="H32" s="235"/>
      <c r="I32" s="235"/>
      <c r="J32" s="235"/>
      <c r="K32" s="235"/>
      <c r="L32" s="235"/>
      <c r="M32" s="235"/>
      <c r="N32" s="235"/>
      <c r="O32" s="235"/>
      <c r="P32" s="236"/>
      <c r="Q32" s="242"/>
      <c r="R32" s="235"/>
      <c r="S32" s="235"/>
      <c r="T32" s="235"/>
      <c r="U32" s="235"/>
      <c r="V32" s="242"/>
      <c r="W32" s="235"/>
      <c r="X32" s="235"/>
      <c r="Y32" s="235"/>
      <c r="Z32" s="235"/>
      <c r="AA32" s="242"/>
      <c r="AB32" s="235"/>
      <c r="AC32" s="235"/>
      <c r="AD32" s="235"/>
      <c r="AE32" s="235"/>
      <c r="AF32" s="242"/>
      <c r="AG32" s="235"/>
      <c r="AH32" s="235"/>
      <c r="AI32" s="235"/>
      <c r="AJ32" s="235"/>
      <c r="AK32" s="242"/>
      <c r="AL32" s="235"/>
      <c r="AM32" s="235"/>
      <c r="AN32" s="235"/>
      <c r="AO32" s="237"/>
      <c r="AP32" s="242"/>
      <c r="AQ32" s="235"/>
      <c r="AR32" s="235"/>
      <c r="AS32" s="235"/>
      <c r="AT32" s="236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</row>
    <row r="33" spans="1:61" ht="39" customHeight="1">
      <c r="A33" s="238" t="s">
        <v>67</v>
      </c>
      <c r="B33" s="232"/>
      <c r="C33" s="496" t="s">
        <v>68</v>
      </c>
      <c r="D33" s="496"/>
      <c r="E33" s="233"/>
      <c r="F33" s="239" t="s">
        <v>47</v>
      </c>
      <c r="G33" s="240"/>
      <c r="H33" s="241"/>
      <c r="I33" s="241"/>
      <c r="J33" s="241"/>
      <c r="K33" s="235"/>
      <c r="L33" s="241"/>
      <c r="M33" s="241"/>
      <c r="N33" s="241"/>
      <c r="O33" s="241"/>
      <c r="P33" s="236"/>
      <c r="Q33" s="240"/>
      <c r="R33" s="241"/>
      <c r="S33" s="241"/>
      <c r="T33" s="241"/>
      <c r="U33" s="235"/>
      <c r="V33" s="240"/>
      <c r="W33" s="241"/>
      <c r="X33" s="241"/>
      <c r="Y33" s="241"/>
      <c r="Z33" s="235"/>
      <c r="AA33" s="240"/>
      <c r="AB33" s="241"/>
      <c r="AC33" s="241"/>
      <c r="AD33" s="241"/>
      <c r="AE33" s="235"/>
      <c r="AF33" s="240"/>
      <c r="AG33" s="241"/>
      <c r="AH33" s="241"/>
      <c r="AI33" s="241"/>
      <c r="AJ33" s="235"/>
      <c r="AK33" s="240"/>
      <c r="AL33" s="241"/>
      <c r="AM33" s="241"/>
      <c r="AN33" s="241"/>
      <c r="AO33" s="237"/>
      <c r="AP33" s="240"/>
      <c r="AQ33" s="241"/>
      <c r="AR33" s="241"/>
      <c r="AS33" s="241"/>
      <c r="AT33" s="236"/>
      <c r="AU33" s="198"/>
      <c r="AV33" s="198"/>
      <c r="AW33" s="198"/>
      <c r="AX33" s="198"/>
      <c r="AY33" s="197"/>
      <c r="AZ33" s="198"/>
      <c r="BA33" s="198"/>
      <c r="BB33" s="198"/>
      <c r="BC33" s="198"/>
      <c r="BD33" s="197"/>
      <c r="BE33" s="198"/>
      <c r="BF33" s="198"/>
      <c r="BG33" s="198"/>
      <c r="BH33" s="198"/>
      <c r="BI33" s="197"/>
    </row>
    <row r="34" spans="1:61" ht="39" customHeight="1">
      <c r="A34" s="238" t="s">
        <v>69</v>
      </c>
      <c r="B34" s="232"/>
      <c r="C34" s="496" t="s">
        <v>70</v>
      </c>
      <c r="D34" s="496"/>
      <c r="E34" s="233"/>
      <c r="F34" s="239" t="s">
        <v>47</v>
      </c>
      <c r="G34" s="240"/>
      <c r="H34" s="241"/>
      <c r="I34" s="241"/>
      <c r="J34" s="241"/>
      <c r="K34" s="241"/>
      <c r="L34" s="241"/>
      <c r="M34" s="241"/>
      <c r="N34" s="241"/>
      <c r="O34" s="241"/>
      <c r="P34" s="243"/>
      <c r="Q34" s="240"/>
      <c r="R34" s="241"/>
      <c r="S34" s="241"/>
      <c r="T34" s="241"/>
      <c r="U34" s="241"/>
      <c r="V34" s="240"/>
      <c r="W34" s="241"/>
      <c r="X34" s="241"/>
      <c r="Y34" s="241"/>
      <c r="Z34" s="241"/>
      <c r="AA34" s="240"/>
      <c r="AB34" s="241"/>
      <c r="AC34" s="241"/>
      <c r="AD34" s="241"/>
      <c r="AE34" s="241"/>
      <c r="AF34" s="240"/>
      <c r="AG34" s="241"/>
      <c r="AH34" s="241"/>
      <c r="AI34" s="241"/>
      <c r="AJ34" s="241"/>
      <c r="AK34" s="240"/>
      <c r="AL34" s="241"/>
      <c r="AM34" s="241"/>
      <c r="AN34" s="241"/>
      <c r="AO34" s="244"/>
      <c r="AP34" s="240"/>
      <c r="AQ34" s="241"/>
      <c r="AR34" s="241"/>
      <c r="AS34" s="241"/>
      <c r="AT34" s="243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</row>
    <row r="35" spans="1:61" ht="79.5">
      <c r="A35" s="238" t="s">
        <v>36</v>
      </c>
      <c r="B35" s="232"/>
      <c r="C35" s="497" t="s">
        <v>37</v>
      </c>
      <c r="D35" s="497"/>
      <c r="E35" s="233"/>
      <c r="F35" s="249" t="s">
        <v>71</v>
      </c>
      <c r="G35" s="240"/>
      <c r="H35" s="241"/>
      <c r="I35" s="241"/>
      <c r="J35" s="241"/>
      <c r="K35" s="241"/>
      <c r="L35" s="241"/>
      <c r="M35" s="241"/>
      <c r="N35" s="241"/>
      <c r="O35" s="241"/>
      <c r="P35" s="243"/>
      <c r="Q35" s="240"/>
      <c r="R35" s="241"/>
      <c r="S35" s="241"/>
      <c r="T35" s="241"/>
      <c r="U35" s="241"/>
      <c r="V35" s="240"/>
      <c r="W35" s="241"/>
      <c r="X35" s="241"/>
      <c r="Y35" s="241"/>
      <c r="Z35" s="241"/>
      <c r="AA35" s="240"/>
      <c r="AB35" s="241"/>
      <c r="AC35" s="241"/>
      <c r="AD35" s="241"/>
      <c r="AE35" s="241"/>
      <c r="AF35" s="240"/>
      <c r="AG35" s="241"/>
      <c r="AH35" s="241"/>
      <c r="AI35" s="241"/>
      <c r="AJ35" s="241"/>
      <c r="AK35" s="240"/>
      <c r="AL35" s="241"/>
      <c r="AM35" s="241"/>
      <c r="AN35" s="241"/>
      <c r="AO35" s="244"/>
      <c r="AP35" s="240"/>
      <c r="AQ35" s="241"/>
      <c r="AR35" s="241"/>
      <c r="AS35" s="241"/>
      <c r="AT35" s="243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</row>
    <row r="36" spans="1:61" ht="20.25">
      <c r="A36" s="231" t="s">
        <v>38</v>
      </c>
      <c r="B36" s="232"/>
      <c r="C36" s="496" t="s">
        <v>72</v>
      </c>
      <c r="D36" s="496"/>
      <c r="E36" s="233"/>
      <c r="F36" s="227" t="s">
        <v>73</v>
      </c>
      <c r="G36" s="242"/>
      <c r="H36" s="235"/>
      <c r="I36" s="235"/>
      <c r="J36" s="235"/>
      <c r="K36" s="235"/>
      <c r="L36" s="235"/>
      <c r="M36" s="235"/>
      <c r="N36" s="235"/>
      <c r="O36" s="235"/>
      <c r="P36" s="236"/>
      <c r="Q36" s="242"/>
      <c r="R36" s="235"/>
      <c r="S36" s="235"/>
      <c r="T36" s="235"/>
      <c r="U36" s="235"/>
      <c r="V36" s="242"/>
      <c r="W36" s="235"/>
      <c r="X36" s="235"/>
      <c r="Y36" s="235"/>
      <c r="Z36" s="235"/>
      <c r="AA36" s="242"/>
      <c r="AB36" s="235"/>
      <c r="AC36" s="235"/>
      <c r="AD36" s="235"/>
      <c r="AE36" s="235"/>
      <c r="AF36" s="242"/>
      <c r="AG36" s="235"/>
      <c r="AH36" s="235"/>
      <c r="AI36" s="235"/>
      <c r="AJ36" s="235"/>
      <c r="AK36" s="242"/>
      <c r="AL36" s="235"/>
      <c r="AM36" s="235"/>
      <c r="AN36" s="235"/>
      <c r="AO36" s="237"/>
      <c r="AP36" s="242"/>
      <c r="AQ36" s="235"/>
      <c r="AR36" s="235"/>
      <c r="AS36" s="235"/>
      <c r="AT36" s="236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</row>
    <row r="37" spans="1:61" ht="20.25">
      <c r="A37" s="231" t="s">
        <v>74</v>
      </c>
      <c r="B37" s="232"/>
      <c r="C37" s="496" t="s">
        <v>66</v>
      </c>
      <c r="D37" s="496"/>
      <c r="E37" s="233"/>
      <c r="F37" s="239" t="s">
        <v>47</v>
      </c>
      <c r="G37" s="242"/>
      <c r="H37" s="235"/>
      <c r="I37" s="235"/>
      <c r="J37" s="235"/>
      <c r="K37" s="235"/>
      <c r="L37" s="235"/>
      <c r="M37" s="235"/>
      <c r="N37" s="235"/>
      <c r="O37" s="235"/>
      <c r="P37" s="236"/>
      <c r="Q37" s="242"/>
      <c r="R37" s="235"/>
      <c r="S37" s="235"/>
      <c r="T37" s="235"/>
      <c r="U37" s="235"/>
      <c r="V37" s="242"/>
      <c r="W37" s="235"/>
      <c r="X37" s="235"/>
      <c r="Y37" s="235"/>
      <c r="Z37" s="235"/>
      <c r="AA37" s="242"/>
      <c r="AB37" s="235"/>
      <c r="AC37" s="235"/>
      <c r="AD37" s="235"/>
      <c r="AE37" s="235"/>
      <c r="AF37" s="242"/>
      <c r="AG37" s="235"/>
      <c r="AH37" s="235"/>
      <c r="AI37" s="235"/>
      <c r="AJ37" s="235"/>
      <c r="AK37" s="242"/>
      <c r="AL37" s="235"/>
      <c r="AM37" s="235"/>
      <c r="AN37" s="235"/>
      <c r="AO37" s="237"/>
      <c r="AP37" s="242"/>
      <c r="AQ37" s="235"/>
      <c r="AR37" s="235"/>
      <c r="AS37" s="235"/>
      <c r="AT37" s="236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</row>
    <row r="38" spans="1:61" ht="25.5" customHeight="1">
      <c r="A38" s="238" t="s">
        <v>75</v>
      </c>
      <c r="B38" s="232"/>
      <c r="C38" s="496" t="s">
        <v>76</v>
      </c>
      <c r="D38" s="496"/>
      <c r="E38" s="233"/>
      <c r="F38" s="239"/>
      <c r="G38" s="240">
        <f>G39</f>
        <v>0.79</v>
      </c>
      <c r="H38" s="241"/>
      <c r="I38" s="241">
        <f>I39</f>
        <v>7.74</v>
      </c>
      <c r="J38" s="241"/>
      <c r="K38" s="237"/>
      <c r="L38" s="241">
        <f>L39</f>
        <v>0.85</v>
      </c>
      <c r="M38" s="241"/>
      <c r="N38" s="241">
        <f>N39</f>
        <v>7.96</v>
      </c>
      <c r="O38" s="241">
        <f>O43</f>
        <v>0.4652</v>
      </c>
      <c r="P38" s="236">
        <f>SUM(L38:O38)</f>
        <v>9.2752</v>
      </c>
      <c r="Q38" s="240">
        <f>Q39</f>
        <v>0.82</v>
      </c>
      <c r="R38" s="241"/>
      <c r="S38" s="241">
        <f>S39</f>
        <v>8.11</v>
      </c>
      <c r="T38" s="241"/>
      <c r="U38" s="237"/>
      <c r="V38" s="240">
        <f>V39</f>
        <v>0.43</v>
      </c>
      <c r="W38" s="241"/>
      <c r="X38" s="241">
        <f>X39</f>
        <v>4.17</v>
      </c>
      <c r="Y38" s="241"/>
      <c r="Z38" s="237"/>
      <c r="AA38" s="240">
        <f>AA39</f>
        <v>0.4</v>
      </c>
      <c r="AB38" s="241"/>
      <c r="AC38" s="241">
        <f>AC39</f>
        <v>3.94</v>
      </c>
      <c r="AD38" s="241"/>
      <c r="AE38" s="237"/>
      <c r="AF38" s="240">
        <f>AF39</f>
        <v>0.82</v>
      </c>
      <c r="AG38" s="241"/>
      <c r="AH38" s="241">
        <f>AH39</f>
        <v>8.11</v>
      </c>
      <c r="AI38" s="241"/>
      <c r="AJ38" s="237"/>
      <c r="AK38" s="240">
        <f>AK39</f>
        <v>0.43</v>
      </c>
      <c r="AL38" s="241"/>
      <c r="AM38" s="241">
        <f>AM39</f>
        <v>4.17</v>
      </c>
      <c r="AN38" s="241"/>
      <c r="AO38" s="237"/>
      <c r="AP38" s="240">
        <f>AP39</f>
        <v>0.4</v>
      </c>
      <c r="AQ38" s="241"/>
      <c r="AR38" s="241">
        <f>AR39</f>
        <v>3.94</v>
      </c>
      <c r="AS38" s="241"/>
      <c r="AT38" s="236"/>
      <c r="AU38" s="198"/>
      <c r="AV38" s="198"/>
      <c r="AW38" s="198"/>
      <c r="AX38" s="198"/>
      <c r="AY38" s="197"/>
      <c r="AZ38" s="198"/>
      <c r="BA38" s="198"/>
      <c r="BB38" s="198"/>
      <c r="BC38" s="198"/>
      <c r="BD38" s="197"/>
      <c r="BE38" s="198"/>
      <c r="BF38" s="198"/>
      <c r="BG38" s="198"/>
      <c r="BH38" s="198"/>
      <c r="BI38" s="197"/>
    </row>
    <row r="39" spans="1:61" ht="39" customHeight="1">
      <c r="A39" s="238" t="s">
        <v>77</v>
      </c>
      <c r="B39" s="232"/>
      <c r="C39" s="496" t="s">
        <v>78</v>
      </c>
      <c r="D39" s="496"/>
      <c r="E39" s="233"/>
      <c r="F39" s="239"/>
      <c r="G39" s="240">
        <v>0.79</v>
      </c>
      <c r="H39" s="241"/>
      <c r="I39" s="241">
        <v>7.74</v>
      </c>
      <c r="J39" s="259">
        <v>0.4652</v>
      </c>
      <c r="K39" s="237">
        <f>SUM(G39:J39)</f>
        <v>8.9952</v>
      </c>
      <c r="L39" s="241">
        <v>0.85</v>
      </c>
      <c r="M39" s="241"/>
      <c r="N39" s="241">
        <v>7.96</v>
      </c>
      <c r="O39" s="259"/>
      <c r="P39" s="236"/>
      <c r="Q39" s="240">
        <v>0.82</v>
      </c>
      <c r="R39" s="241"/>
      <c r="S39" s="241">
        <v>8.11</v>
      </c>
      <c r="T39" s="259">
        <v>0.94</v>
      </c>
      <c r="U39" s="237">
        <f>SUM(Q39:T39)</f>
        <v>9.87</v>
      </c>
      <c r="V39" s="240">
        <v>0.43</v>
      </c>
      <c r="W39" s="241"/>
      <c r="X39" s="241">
        <v>4.17</v>
      </c>
      <c r="Y39" s="259">
        <v>0.4652</v>
      </c>
      <c r="Z39" s="237">
        <f>SUM(V39:Y39)</f>
        <v>5.0652</v>
      </c>
      <c r="AA39" s="240">
        <v>0.4</v>
      </c>
      <c r="AB39" s="241"/>
      <c r="AC39" s="241">
        <v>3.94</v>
      </c>
      <c r="AD39" s="259">
        <v>0.4652</v>
      </c>
      <c r="AE39" s="237">
        <f>SUM(AA39:AD39)</f>
        <v>4.8052</v>
      </c>
      <c r="AF39" s="240">
        <v>0.82</v>
      </c>
      <c r="AG39" s="241"/>
      <c r="AH39" s="241">
        <v>8.11</v>
      </c>
      <c r="AI39" s="259">
        <v>0.94</v>
      </c>
      <c r="AJ39" s="237">
        <f>SUM(AF39:AI39)</f>
        <v>9.87</v>
      </c>
      <c r="AK39" s="240">
        <v>0.43</v>
      </c>
      <c r="AL39" s="241"/>
      <c r="AM39" s="241">
        <v>4.17</v>
      </c>
      <c r="AN39" s="259">
        <v>0.4652</v>
      </c>
      <c r="AO39" s="237">
        <f>SUM(AK39:AN39)</f>
        <v>5.0652</v>
      </c>
      <c r="AP39" s="240">
        <v>0.4</v>
      </c>
      <c r="AQ39" s="241"/>
      <c r="AR39" s="241">
        <v>3.94</v>
      </c>
      <c r="AS39" s="259">
        <v>0.4652</v>
      </c>
      <c r="AT39" s="236">
        <f>SUM(AP39:AS39)</f>
        <v>4.8052</v>
      </c>
      <c r="AU39" s="201"/>
      <c r="AV39" s="201"/>
      <c r="AW39" s="201"/>
      <c r="AX39" s="202"/>
      <c r="AY39" s="203"/>
      <c r="AZ39" s="201"/>
      <c r="BA39" s="201"/>
      <c r="BB39" s="201"/>
      <c r="BC39" s="202"/>
      <c r="BD39" s="203"/>
      <c r="BE39" s="201"/>
      <c r="BF39" s="201"/>
      <c r="BG39" s="201"/>
      <c r="BH39" s="202"/>
      <c r="BI39" s="203"/>
    </row>
    <row r="40" spans="1:61" ht="20.25">
      <c r="A40" s="231" t="s">
        <v>36</v>
      </c>
      <c r="B40" s="232"/>
      <c r="C40" s="496" t="s">
        <v>37</v>
      </c>
      <c r="D40" s="496"/>
      <c r="E40" s="233"/>
      <c r="F40" s="227" t="s">
        <v>79</v>
      </c>
      <c r="G40" s="242" t="s">
        <v>107</v>
      </c>
      <c r="H40" s="235"/>
      <c r="I40" s="235">
        <v>4.86</v>
      </c>
      <c r="J40" s="235"/>
      <c r="K40" s="237"/>
      <c r="L40" s="242" t="s">
        <v>107</v>
      </c>
      <c r="M40" s="235"/>
      <c r="N40" s="235">
        <v>4.86</v>
      </c>
      <c r="O40" s="235"/>
      <c r="P40" s="236"/>
      <c r="Q40" s="242" t="s">
        <v>107</v>
      </c>
      <c r="R40" s="235"/>
      <c r="S40" s="235">
        <v>4.86</v>
      </c>
      <c r="T40" s="235"/>
      <c r="U40" s="237"/>
      <c r="V40" s="242" t="s">
        <v>107</v>
      </c>
      <c r="W40" s="235"/>
      <c r="X40" s="235">
        <v>4.86</v>
      </c>
      <c r="Y40" s="235"/>
      <c r="Z40" s="237"/>
      <c r="AA40" s="242" t="s">
        <v>107</v>
      </c>
      <c r="AB40" s="235"/>
      <c r="AC40" s="235">
        <v>4.86</v>
      </c>
      <c r="AD40" s="235"/>
      <c r="AE40" s="237"/>
      <c r="AF40" s="242" t="s">
        <v>107</v>
      </c>
      <c r="AG40" s="235"/>
      <c r="AH40" s="235">
        <v>4.86</v>
      </c>
      <c r="AI40" s="235"/>
      <c r="AJ40" s="237"/>
      <c r="AK40" s="242" t="s">
        <v>107</v>
      </c>
      <c r="AL40" s="235"/>
      <c r="AM40" s="235">
        <v>4.86</v>
      </c>
      <c r="AN40" s="235"/>
      <c r="AO40" s="237"/>
      <c r="AP40" s="242" t="s">
        <v>107</v>
      </c>
      <c r="AQ40" s="235"/>
      <c r="AR40" s="235">
        <v>4.86</v>
      </c>
      <c r="AS40" s="235"/>
      <c r="AT40" s="236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</row>
    <row r="41" spans="1:61" ht="25.5" customHeight="1">
      <c r="A41" s="238" t="s">
        <v>38</v>
      </c>
      <c r="B41" s="232"/>
      <c r="C41" s="496" t="s">
        <v>80</v>
      </c>
      <c r="D41" s="496"/>
      <c r="E41" s="233"/>
      <c r="F41" s="239"/>
      <c r="G41" s="240"/>
      <c r="H41" s="241"/>
      <c r="I41" s="241">
        <v>1.02</v>
      </c>
      <c r="J41" s="241"/>
      <c r="K41" s="244"/>
      <c r="L41" s="241"/>
      <c r="M41" s="241"/>
      <c r="N41" s="241">
        <v>1.02</v>
      </c>
      <c r="O41" s="241"/>
      <c r="P41" s="243"/>
      <c r="Q41" s="240"/>
      <c r="R41" s="241"/>
      <c r="S41" s="241">
        <v>1.02</v>
      </c>
      <c r="T41" s="241"/>
      <c r="U41" s="244"/>
      <c r="V41" s="240"/>
      <c r="W41" s="241"/>
      <c r="X41" s="241">
        <v>1.02</v>
      </c>
      <c r="Y41" s="241"/>
      <c r="Z41" s="244"/>
      <c r="AA41" s="240"/>
      <c r="AB41" s="241"/>
      <c r="AC41" s="241">
        <v>1.02</v>
      </c>
      <c r="AD41" s="241"/>
      <c r="AE41" s="244"/>
      <c r="AF41" s="240"/>
      <c r="AG41" s="241"/>
      <c r="AH41" s="241">
        <v>1.02</v>
      </c>
      <c r="AI41" s="241"/>
      <c r="AJ41" s="244"/>
      <c r="AK41" s="240"/>
      <c r="AL41" s="241"/>
      <c r="AM41" s="241">
        <v>1.02</v>
      </c>
      <c r="AN41" s="241"/>
      <c r="AO41" s="244"/>
      <c r="AP41" s="240"/>
      <c r="AQ41" s="241"/>
      <c r="AR41" s="241">
        <v>1.02</v>
      </c>
      <c r="AS41" s="241"/>
      <c r="AT41" s="243"/>
      <c r="AU41" s="201"/>
      <c r="AV41" s="201"/>
      <c r="AW41" s="201"/>
      <c r="AX41" s="201"/>
      <c r="AY41" s="201"/>
      <c r="AZ41" s="201"/>
      <c r="BA41" s="201"/>
      <c r="BB41" s="201"/>
      <c r="BC41" s="201"/>
      <c r="BD41" s="201"/>
      <c r="BE41" s="201"/>
      <c r="BF41" s="201"/>
      <c r="BG41" s="201"/>
      <c r="BH41" s="201"/>
      <c r="BI41" s="201"/>
    </row>
    <row r="42" spans="1:61" ht="25.5" customHeight="1">
      <c r="A42" s="238" t="s">
        <v>40</v>
      </c>
      <c r="B42" s="232"/>
      <c r="C42" s="496" t="s">
        <v>81</v>
      </c>
      <c r="D42" s="496"/>
      <c r="E42" s="233"/>
      <c r="F42" s="239" t="s">
        <v>47</v>
      </c>
      <c r="G42" s="240">
        <v>160.97</v>
      </c>
      <c r="H42" s="241"/>
      <c r="I42" s="241">
        <f>G42-G48</f>
        <v>159.6713</v>
      </c>
      <c r="J42" s="241">
        <v>79.95</v>
      </c>
      <c r="K42" s="244"/>
      <c r="L42" s="241">
        <v>167.4</v>
      </c>
      <c r="M42" s="241"/>
      <c r="N42" s="241">
        <f>L42-L48</f>
        <v>166.0413</v>
      </c>
      <c r="O42" s="241">
        <v>86.26</v>
      </c>
      <c r="P42" s="243"/>
      <c r="Q42" s="240">
        <f>V42+AA42</f>
        <v>164.74</v>
      </c>
      <c r="R42" s="241"/>
      <c r="S42" s="241">
        <f>Q42-Q48</f>
        <v>163.4113</v>
      </c>
      <c r="T42" s="241">
        <v>83.32</v>
      </c>
      <c r="U42" s="244"/>
      <c r="V42" s="240">
        <v>84.2</v>
      </c>
      <c r="W42" s="241"/>
      <c r="X42" s="241">
        <f>V42-V48</f>
        <v>83.5156</v>
      </c>
      <c r="Y42" s="241">
        <v>42.08</v>
      </c>
      <c r="Z42" s="244"/>
      <c r="AA42" s="240">
        <v>80.54</v>
      </c>
      <c r="AB42" s="241"/>
      <c r="AC42" s="241">
        <f>AA42-AA48</f>
        <v>79.88560000000001</v>
      </c>
      <c r="AD42" s="241">
        <v>41.24</v>
      </c>
      <c r="AE42" s="244"/>
      <c r="AF42" s="240">
        <v>164.74</v>
      </c>
      <c r="AG42" s="241"/>
      <c r="AH42" s="241">
        <v>158.772</v>
      </c>
      <c r="AI42" s="241">
        <v>83.16</v>
      </c>
      <c r="AJ42" s="244"/>
      <c r="AK42" s="240">
        <v>84.2</v>
      </c>
      <c r="AL42" s="241"/>
      <c r="AM42" s="241">
        <f>AK42-AK48</f>
        <v>83.5156</v>
      </c>
      <c r="AN42" s="241">
        <v>41.26</v>
      </c>
      <c r="AO42" s="244"/>
      <c r="AP42" s="240">
        <v>80.54</v>
      </c>
      <c r="AQ42" s="241"/>
      <c r="AR42" s="241">
        <f>AP42-AP48</f>
        <v>79.88560000000001</v>
      </c>
      <c r="AS42" s="241">
        <v>41.03</v>
      </c>
      <c r="AT42" s="243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1"/>
      <c r="BG42" s="201"/>
      <c r="BH42" s="201"/>
      <c r="BI42" s="201"/>
    </row>
    <row r="43" spans="1:61" ht="25.5" customHeight="1">
      <c r="A43" s="238" t="s">
        <v>82</v>
      </c>
      <c r="B43" s="232"/>
      <c r="C43" s="496" t="s">
        <v>83</v>
      </c>
      <c r="D43" s="496"/>
      <c r="E43" s="233"/>
      <c r="F43" s="239" t="s">
        <v>47</v>
      </c>
      <c r="G43" s="260"/>
      <c r="H43" s="259"/>
      <c r="I43" s="259"/>
      <c r="J43" s="241">
        <v>0.4652</v>
      </c>
      <c r="K43" s="237"/>
      <c r="L43" s="259"/>
      <c r="M43" s="259"/>
      <c r="N43" s="259"/>
      <c r="O43" s="241">
        <v>0.4652</v>
      </c>
      <c r="P43" s="236"/>
      <c r="Q43" s="260"/>
      <c r="R43" s="259"/>
      <c r="S43" s="259"/>
      <c r="T43" s="241">
        <v>0.4652</v>
      </c>
      <c r="U43" s="237"/>
      <c r="V43" s="260"/>
      <c r="W43" s="259"/>
      <c r="X43" s="259"/>
      <c r="Y43" s="241">
        <v>0.4652</v>
      </c>
      <c r="Z43" s="237"/>
      <c r="AA43" s="260"/>
      <c r="AB43" s="259"/>
      <c r="AC43" s="259"/>
      <c r="AD43" s="241">
        <v>0.4652</v>
      </c>
      <c r="AE43" s="237"/>
      <c r="AF43" s="260"/>
      <c r="AG43" s="259"/>
      <c r="AH43" s="259"/>
      <c r="AI43" s="241">
        <v>0.4652</v>
      </c>
      <c r="AJ43" s="237"/>
      <c r="AK43" s="260"/>
      <c r="AL43" s="259"/>
      <c r="AM43" s="259"/>
      <c r="AN43" s="241">
        <v>0.4652</v>
      </c>
      <c r="AO43" s="237"/>
      <c r="AP43" s="260"/>
      <c r="AQ43" s="259"/>
      <c r="AR43" s="259"/>
      <c r="AS43" s="241">
        <v>0.4652</v>
      </c>
      <c r="AT43" s="236"/>
      <c r="AU43" s="202"/>
      <c r="AV43" s="202"/>
      <c r="AW43" s="202"/>
      <c r="AX43" s="201"/>
      <c r="AY43" s="203"/>
      <c r="AZ43" s="202"/>
      <c r="BA43" s="202"/>
      <c r="BB43" s="202"/>
      <c r="BC43" s="201"/>
      <c r="BD43" s="203"/>
      <c r="BE43" s="202"/>
      <c r="BF43" s="202"/>
      <c r="BG43" s="202"/>
      <c r="BH43" s="201"/>
      <c r="BI43" s="203"/>
    </row>
    <row r="44" spans="1:61" ht="79.5">
      <c r="A44" s="238" t="s">
        <v>36</v>
      </c>
      <c r="B44" s="232"/>
      <c r="C44" s="497" t="s">
        <v>37</v>
      </c>
      <c r="D44" s="497"/>
      <c r="E44" s="233"/>
      <c r="F44" s="249" t="s">
        <v>84</v>
      </c>
      <c r="G44" s="240"/>
      <c r="H44" s="241"/>
      <c r="I44" s="241"/>
      <c r="J44" s="241">
        <v>0.003</v>
      </c>
      <c r="K44" s="241"/>
      <c r="L44" s="241"/>
      <c r="M44" s="241"/>
      <c r="N44" s="241"/>
      <c r="O44" s="241">
        <v>0.003</v>
      </c>
      <c r="P44" s="243"/>
      <c r="Q44" s="240"/>
      <c r="R44" s="241"/>
      <c r="S44" s="241"/>
      <c r="T44" s="241">
        <v>0.003</v>
      </c>
      <c r="U44" s="241"/>
      <c r="V44" s="240"/>
      <c r="W44" s="241"/>
      <c r="X44" s="241"/>
      <c r="Y44" s="241">
        <v>0.003</v>
      </c>
      <c r="Z44" s="241"/>
      <c r="AA44" s="240"/>
      <c r="AB44" s="241"/>
      <c r="AC44" s="241"/>
      <c r="AD44" s="241">
        <v>0.003</v>
      </c>
      <c r="AE44" s="241"/>
      <c r="AF44" s="240"/>
      <c r="AG44" s="241"/>
      <c r="AH44" s="241"/>
      <c r="AI44" s="241">
        <v>0.003</v>
      </c>
      <c r="AJ44" s="241"/>
      <c r="AK44" s="240"/>
      <c r="AL44" s="241"/>
      <c r="AM44" s="241"/>
      <c r="AN44" s="241">
        <v>0.003</v>
      </c>
      <c r="AO44" s="244"/>
      <c r="AP44" s="240"/>
      <c r="AQ44" s="241"/>
      <c r="AR44" s="241"/>
      <c r="AS44" s="241">
        <v>0.003</v>
      </c>
      <c r="AT44" s="243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201"/>
      <c r="BF44" s="201"/>
      <c r="BG44" s="201"/>
      <c r="BH44" s="201"/>
      <c r="BI44" s="201"/>
    </row>
    <row r="45" spans="1:61" ht="25.5" customHeight="1">
      <c r="A45" s="238" t="s">
        <v>38</v>
      </c>
      <c r="B45" s="232"/>
      <c r="C45" s="496" t="s">
        <v>85</v>
      </c>
      <c r="D45" s="496"/>
      <c r="E45" s="233"/>
      <c r="F45" s="239" t="s">
        <v>73</v>
      </c>
      <c r="G45" s="240"/>
      <c r="H45" s="241"/>
      <c r="I45" s="241"/>
      <c r="J45" s="241">
        <v>155.07</v>
      </c>
      <c r="K45" s="241"/>
      <c r="L45" s="241"/>
      <c r="M45" s="241"/>
      <c r="N45" s="241"/>
      <c r="O45" s="241">
        <v>155.07</v>
      </c>
      <c r="P45" s="243"/>
      <c r="Q45" s="240"/>
      <c r="R45" s="241"/>
      <c r="S45" s="241"/>
      <c r="T45" s="241">
        <v>155.07</v>
      </c>
      <c r="U45" s="241"/>
      <c r="V45" s="240"/>
      <c r="W45" s="241"/>
      <c r="X45" s="241"/>
      <c r="Y45" s="241">
        <v>155.07</v>
      </c>
      <c r="Z45" s="241"/>
      <c r="AA45" s="240"/>
      <c r="AB45" s="241"/>
      <c r="AC45" s="241"/>
      <c r="AD45" s="241">
        <v>155.07</v>
      </c>
      <c r="AE45" s="241"/>
      <c r="AF45" s="240"/>
      <c r="AG45" s="241"/>
      <c r="AH45" s="241"/>
      <c r="AI45" s="241">
        <v>155.07</v>
      </c>
      <c r="AJ45" s="241"/>
      <c r="AK45" s="240"/>
      <c r="AL45" s="241"/>
      <c r="AM45" s="241"/>
      <c r="AN45" s="241">
        <v>155.07</v>
      </c>
      <c r="AO45" s="244"/>
      <c r="AP45" s="240"/>
      <c r="AQ45" s="241"/>
      <c r="AR45" s="241"/>
      <c r="AS45" s="241">
        <v>155.07</v>
      </c>
      <c r="AT45" s="243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</row>
    <row r="46" spans="1:61" ht="39" customHeight="1">
      <c r="A46" s="238" t="s">
        <v>86</v>
      </c>
      <c r="B46" s="232"/>
      <c r="C46" s="496" t="s">
        <v>87</v>
      </c>
      <c r="D46" s="496"/>
      <c r="E46" s="233"/>
      <c r="F46" s="239" t="s">
        <v>47</v>
      </c>
      <c r="G46" s="240"/>
      <c r="H46" s="241"/>
      <c r="I46" s="241"/>
      <c r="J46" s="241"/>
      <c r="K46" s="235"/>
      <c r="L46" s="241"/>
      <c r="M46" s="241"/>
      <c r="N46" s="241"/>
      <c r="O46" s="241"/>
      <c r="P46" s="236"/>
      <c r="Q46" s="240"/>
      <c r="R46" s="241"/>
      <c r="S46" s="241"/>
      <c r="T46" s="241"/>
      <c r="U46" s="235"/>
      <c r="V46" s="240"/>
      <c r="W46" s="241"/>
      <c r="X46" s="241"/>
      <c r="Y46" s="241"/>
      <c r="Z46" s="235"/>
      <c r="AA46" s="240"/>
      <c r="AB46" s="241"/>
      <c r="AC46" s="241"/>
      <c r="AD46" s="241"/>
      <c r="AE46" s="235"/>
      <c r="AF46" s="240"/>
      <c r="AG46" s="241"/>
      <c r="AH46" s="241"/>
      <c r="AI46" s="241"/>
      <c r="AJ46" s="235"/>
      <c r="AK46" s="240"/>
      <c r="AL46" s="241"/>
      <c r="AM46" s="241"/>
      <c r="AN46" s="241"/>
      <c r="AO46" s="237"/>
      <c r="AP46" s="240"/>
      <c r="AQ46" s="241"/>
      <c r="AR46" s="241"/>
      <c r="AS46" s="241"/>
      <c r="AT46" s="236"/>
      <c r="AU46" s="198"/>
      <c r="AV46" s="198"/>
      <c r="AW46" s="198"/>
      <c r="AX46" s="198"/>
      <c r="AY46" s="197"/>
      <c r="AZ46" s="198"/>
      <c r="BA46" s="198"/>
      <c r="BB46" s="198"/>
      <c r="BC46" s="198"/>
      <c r="BD46" s="197"/>
      <c r="BE46" s="198"/>
      <c r="BF46" s="198"/>
      <c r="BG46" s="198"/>
      <c r="BH46" s="198"/>
      <c r="BI46" s="197"/>
    </row>
    <row r="47" spans="1:61" ht="53.25" customHeight="1" thickBot="1">
      <c r="A47" s="238" t="s">
        <v>88</v>
      </c>
      <c r="B47" s="232"/>
      <c r="C47" s="496" t="s">
        <v>89</v>
      </c>
      <c r="D47" s="496"/>
      <c r="E47" s="233"/>
      <c r="F47" s="239" t="s">
        <v>47</v>
      </c>
      <c r="G47" s="240"/>
      <c r="H47" s="241"/>
      <c r="I47" s="241"/>
      <c r="J47" s="241">
        <v>1.83</v>
      </c>
      <c r="K47" s="235">
        <f>J47</f>
        <v>1.83</v>
      </c>
      <c r="L47" s="241"/>
      <c r="M47" s="241"/>
      <c r="N47" s="241">
        <v>0.54</v>
      </c>
      <c r="O47" s="241">
        <v>10.98</v>
      </c>
      <c r="P47" s="236">
        <f>SUM(O47)</f>
        <v>10.98</v>
      </c>
      <c r="Q47" s="240"/>
      <c r="R47" s="241"/>
      <c r="S47" s="241"/>
      <c r="T47" s="241">
        <v>4.73</v>
      </c>
      <c r="U47" s="235">
        <f>T47</f>
        <v>4.73</v>
      </c>
      <c r="V47" s="240"/>
      <c r="W47" s="241"/>
      <c r="X47" s="241"/>
      <c r="Y47" s="241">
        <v>2.43</v>
      </c>
      <c r="Z47" s="235">
        <f>Y47</f>
        <v>2.43</v>
      </c>
      <c r="AA47" s="240"/>
      <c r="AB47" s="241"/>
      <c r="AC47" s="241"/>
      <c r="AD47" s="241">
        <v>2.3</v>
      </c>
      <c r="AE47" s="235">
        <f>AD47</f>
        <v>2.3</v>
      </c>
      <c r="AF47" s="240"/>
      <c r="AG47" s="241"/>
      <c r="AH47" s="241"/>
      <c r="AI47" s="241">
        <v>4.73</v>
      </c>
      <c r="AJ47" s="235">
        <f>AI47</f>
        <v>4.73</v>
      </c>
      <c r="AK47" s="240"/>
      <c r="AL47" s="241"/>
      <c r="AM47" s="241"/>
      <c r="AN47" s="241">
        <v>2.43</v>
      </c>
      <c r="AO47" s="237">
        <f>AN47</f>
        <v>2.43</v>
      </c>
      <c r="AP47" s="261"/>
      <c r="AQ47" s="262"/>
      <c r="AR47" s="262"/>
      <c r="AS47" s="262">
        <v>2.3</v>
      </c>
      <c r="AT47" s="263">
        <f>AS47</f>
        <v>2.3</v>
      </c>
      <c r="AU47" s="198"/>
      <c r="AV47" s="198"/>
      <c r="AW47" s="198"/>
      <c r="AX47" s="198"/>
      <c r="AY47" s="197"/>
      <c r="AZ47" s="198"/>
      <c r="BA47" s="198"/>
      <c r="BB47" s="198"/>
      <c r="BC47" s="198"/>
      <c r="BD47" s="197"/>
      <c r="BE47" s="198"/>
      <c r="BF47" s="198"/>
      <c r="BG47" s="198"/>
      <c r="BH47" s="198"/>
      <c r="BI47" s="197"/>
    </row>
    <row r="48" spans="1:61" ht="21" thickBot="1">
      <c r="A48" s="264" t="s">
        <v>90</v>
      </c>
      <c r="B48" s="265"/>
      <c r="C48" s="498" t="s">
        <v>91</v>
      </c>
      <c r="D48" s="498"/>
      <c r="E48" s="266"/>
      <c r="F48" s="267" t="s">
        <v>47</v>
      </c>
      <c r="G48" s="268">
        <f>G10</f>
        <v>1.2987000000000002</v>
      </c>
      <c r="H48" s="269"/>
      <c r="I48" s="269">
        <f>I10</f>
        <v>9.7832</v>
      </c>
      <c r="J48" s="269">
        <f>J10+J47</f>
        <v>2.2952</v>
      </c>
      <c r="K48" s="269">
        <f>SUM(G48:J48)</f>
        <v>13.3771</v>
      </c>
      <c r="L48" s="269">
        <f>L10</f>
        <v>1.3587</v>
      </c>
      <c r="M48" s="269"/>
      <c r="N48" s="269">
        <f>N47+N38+N11</f>
        <v>10.5432</v>
      </c>
      <c r="O48" s="269">
        <f>O10+O47</f>
        <v>11.4452</v>
      </c>
      <c r="P48" s="263">
        <f>SUM(L48:O48)</f>
        <v>23.3471</v>
      </c>
      <c r="Q48" s="268">
        <f>Q10</f>
        <v>1.3287</v>
      </c>
      <c r="R48" s="269"/>
      <c r="S48" s="269">
        <f>S10</f>
        <v>10.1532</v>
      </c>
      <c r="T48" s="269">
        <f>T10+T47</f>
        <v>5.67</v>
      </c>
      <c r="U48" s="269">
        <f>SUM(Q48:T48)</f>
        <v>17.151899999999998</v>
      </c>
      <c r="V48" s="268">
        <f>V10</f>
        <v>0.6844</v>
      </c>
      <c r="W48" s="269"/>
      <c r="X48" s="269">
        <f>X10</f>
        <v>5.1916</v>
      </c>
      <c r="Y48" s="269">
        <f>Y10+Y47</f>
        <v>2.8952</v>
      </c>
      <c r="Z48" s="269">
        <f>SUM(V48:Y48)</f>
        <v>8.7712</v>
      </c>
      <c r="AA48" s="268">
        <f>AA10</f>
        <v>0.6544000000000001</v>
      </c>
      <c r="AB48" s="269"/>
      <c r="AC48" s="269">
        <f>AC10</f>
        <v>4.9616</v>
      </c>
      <c r="AD48" s="269">
        <f>AD10+AD47</f>
        <v>2.7651999999999997</v>
      </c>
      <c r="AE48" s="269">
        <f>SUM(AA48:AD48)</f>
        <v>8.3812</v>
      </c>
      <c r="AF48" s="268">
        <f>AF10</f>
        <v>1.3287</v>
      </c>
      <c r="AG48" s="269"/>
      <c r="AH48" s="269">
        <f>AH10</f>
        <v>10.1532</v>
      </c>
      <c r="AI48" s="269">
        <f>AI10+AI47</f>
        <v>5.67</v>
      </c>
      <c r="AJ48" s="269">
        <f>SUM(AF48:AI48)</f>
        <v>17.151899999999998</v>
      </c>
      <c r="AK48" s="268">
        <f>AK10</f>
        <v>0.6844</v>
      </c>
      <c r="AL48" s="269"/>
      <c r="AM48" s="269">
        <f>AM10</f>
        <v>5.1916</v>
      </c>
      <c r="AN48" s="269">
        <f>AN10+AN47</f>
        <v>2.8952</v>
      </c>
      <c r="AO48" s="269">
        <f>SUM(AK48:AN48)</f>
        <v>8.7712</v>
      </c>
      <c r="AP48" s="270">
        <f>AP10</f>
        <v>0.6544000000000001</v>
      </c>
      <c r="AQ48" s="271"/>
      <c r="AR48" s="271">
        <f>AR10</f>
        <v>4.9616</v>
      </c>
      <c r="AS48" s="271">
        <f>AS10+AS47</f>
        <v>2.7651999999999997</v>
      </c>
      <c r="AT48" s="272">
        <f>SUM(AP48:AS48)</f>
        <v>8.3812</v>
      </c>
      <c r="AU48" s="197"/>
      <c r="AV48" s="197"/>
      <c r="AW48" s="197"/>
      <c r="AX48" s="197"/>
      <c r="AY48" s="197"/>
      <c r="AZ48" s="197"/>
      <c r="BA48" s="197"/>
      <c r="BB48" s="197"/>
      <c r="BC48" s="197"/>
      <c r="BD48" s="197"/>
      <c r="BE48" s="197"/>
      <c r="BF48" s="197"/>
      <c r="BG48" s="197"/>
      <c r="BH48" s="197"/>
      <c r="BI48" s="197"/>
    </row>
    <row r="49" spans="1:61" ht="20.25">
      <c r="A49" s="221"/>
      <c r="B49" s="273"/>
      <c r="C49" s="273"/>
      <c r="D49" s="273"/>
      <c r="E49" s="273"/>
      <c r="F49" s="273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</row>
    <row r="50" spans="1:61" ht="20.25">
      <c r="A50" s="221"/>
      <c r="B50" s="273"/>
      <c r="C50" s="273"/>
      <c r="D50" s="273" t="s">
        <v>105</v>
      </c>
      <c r="E50" s="273"/>
      <c r="F50" s="273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</row>
    <row r="51" spans="1:61" ht="20.25">
      <c r="A51" s="221"/>
      <c r="B51" s="273"/>
      <c r="C51" s="273"/>
      <c r="D51" s="273" t="s">
        <v>106</v>
      </c>
      <c r="E51" s="273"/>
      <c r="F51" s="273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4"/>
      <c r="AS51" s="274"/>
      <c r="AT51" s="274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</row>
    <row r="52" spans="1:61" ht="20.25">
      <c r="A52" s="221"/>
      <c r="B52" s="221"/>
      <c r="C52" s="221"/>
      <c r="D52" s="221"/>
      <c r="E52" s="221"/>
      <c r="F52" s="221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75"/>
      <c r="AG52" s="275"/>
      <c r="AH52" s="275"/>
      <c r="AI52" s="275"/>
      <c r="AJ52" s="275"/>
      <c r="AK52" s="275"/>
      <c r="AL52" s="275"/>
      <c r="AM52" s="275"/>
      <c r="AN52" s="275"/>
      <c r="AO52" s="275"/>
      <c r="AP52" s="275"/>
      <c r="AQ52" s="275"/>
      <c r="AR52" s="275"/>
      <c r="AS52" s="275"/>
      <c r="AT52" s="275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</row>
    <row r="53" spans="1:61" ht="27.75">
      <c r="A53" s="221"/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76"/>
      <c r="AA53" s="276" t="s">
        <v>133</v>
      </c>
      <c r="AB53" s="276"/>
      <c r="AC53" s="276"/>
      <c r="AD53" s="276"/>
      <c r="AE53" s="276"/>
      <c r="AF53" s="277"/>
      <c r="AG53" s="277"/>
      <c r="AH53" s="277"/>
      <c r="AI53" s="277"/>
      <c r="AJ53" s="277"/>
      <c r="AK53" s="277"/>
      <c r="AL53" s="277"/>
      <c r="AM53" s="277"/>
      <c r="AN53" s="277" t="s">
        <v>134</v>
      </c>
      <c r="AO53" s="277"/>
      <c r="AP53" s="277"/>
      <c r="AQ53" s="277"/>
      <c r="AR53" s="275"/>
      <c r="AS53" s="275"/>
      <c r="AT53" s="275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</row>
    <row r="54" spans="26:61" ht="27.75"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276"/>
      <c r="AK54" s="276"/>
      <c r="AL54" s="276"/>
      <c r="AM54" s="276"/>
      <c r="AN54" s="276"/>
      <c r="AO54" s="276"/>
      <c r="AP54" s="277"/>
      <c r="AQ54" s="27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</row>
    <row r="55" spans="26:61" ht="27.75">
      <c r="Z55" s="276"/>
      <c r="AA55" s="276"/>
      <c r="AB55" s="276"/>
      <c r="AC55" s="276"/>
      <c r="AD55" s="276"/>
      <c r="AE55" s="276"/>
      <c r="AF55" s="276"/>
      <c r="AG55" s="276"/>
      <c r="AH55" s="276"/>
      <c r="AI55" s="276"/>
      <c r="AJ55" s="276"/>
      <c r="AK55" s="276"/>
      <c r="AL55" s="276"/>
      <c r="AM55" s="276"/>
      <c r="AN55" s="276"/>
      <c r="AO55" s="276"/>
      <c r="AP55" s="276"/>
      <c r="AQ55" s="276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</row>
    <row r="56" spans="51:61" ht="12.75"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</row>
    <row r="57" spans="51:61" ht="12.75"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</row>
    <row r="58" spans="51:61" ht="12.75"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</row>
    <row r="59" spans="51:61" ht="12.75"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</row>
    <row r="60" spans="51:61" ht="12.75"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</row>
    <row r="61" spans="51:61" ht="12.75"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</row>
    <row r="62" spans="51:61" ht="12.75"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</row>
    <row r="63" spans="51:61" ht="12.75"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</row>
    <row r="64" spans="51:61" ht="12.75"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</row>
    <row r="65" spans="51:61" ht="12.75"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</row>
    <row r="66" spans="51:61" ht="12.75"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</row>
    <row r="67" spans="51:61" ht="12.75"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</row>
  </sheetData>
  <sheetProtection/>
  <mergeCells count="166">
    <mergeCell ref="AT27:AT29"/>
    <mergeCell ref="AZ22:AZ24"/>
    <mergeCell ref="AZ27:AZ29"/>
    <mergeCell ref="BI27:BI29"/>
    <mergeCell ref="BE22:BE24"/>
    <mergeCell ref="BF22:BF24"/>
    <mergeCell ref="BG22:BG24"/>
    <mergeCell ref="BH22:BH24"/>
    <mergeCell ref="AY22:AY24"/>
    <mergeCell ref="AW27:AW29"/>
    <mergeCell ref="BE7:BI7"/>
    <mergeCell ref="BA22:BA24"/>
    <mergeCell ref="BB22:BB24"/>
    <mergeCell ref="BC22:BC24"/>
    <mergeCell ref="BI22:BI24"/>
    <mergeCell ref="BA27:BA29"/>
    <mergeCell ref="BH27:BH29"/>
    <mergeCell ref="BE27:BE29"/>
    <mergeCell ref="BF27:BF29"/>
    <mergeCell ref="BG27:BG29"/>
    <mergeCell ref="AX27:AX29"/>
    <mergeCell ref="AY27:AY29"/>
    <mergeCell ref="AH27:AH29"/>
    <mergeCell ref="AI27:AI29"/>
    <mergeCell ref="AU22:AU24"/>
    <mergeCell ref="AV22:AV24"/>
    <mergeCell ref="AU27:AU29"/>
    <mergeCell ref="AV27:AV29"/>
    <mergeCell ref="AJ22:AJ24"/>
    <mergeCell ref="AN22:AN24"/>
    <mergeCell ref="AT22:AT24"/>
    <mergeCell ref="AO22:AO24"/>
    <mergeCell ref="AD27:AD29"/>
    <mergeCell ref="AE27:AE29"/>
    <mergeCell ref="AU7:AY7"/>
    <mergeCell ref="AZ7:BD7"/>
    <mergeCell ref="BD22:BD24"/>
    <mergeCell ref="BB27:BB29"/>
    <mergeCell ref="BC27:BC29"/>
    <mergeCell ref="BD27:BD29"/>
    <mergeCell ref="AW22:AW24"/>
    <mergeCell ref="AX22:AX24"/>
    <mergeCell ref="Z22:Z24"/>
    <mergeCell ref="AD22:AD24"/>
    <mergeCell ref="AE22:AE24"/>
    <mergeCell ref="Z27:Z29"/>
    <mergeCell ref="AA22:AA24"/>
    <mergeCell ref="AB22:AB24"/>
    <mergeCell ref="AC22:AC24"/>
    <mergeCell ref="AA27:AA29"/>
    <mergeCell ref="AB27:AB29"/>
    <mergeCell ref="AC27:AC29"/>
    <mergeCell ref="O22:O24"/>
    <mergeCell ref="P22:P24"/>
    <mergeCell ref="P27:P29"/>
    <mergeCell ref="V27:V29"/>
    <mergeCell ref="U27:U29"/>
    <mergeCell ref="V22:V24"/>
    <mergeCell ref="W27:W29"/>
    <mergeCell ref="X27:X29"/>
    <mergeCell ref="Y27:Y29"/>
    <mergeCell ref="O27:O29"/>
    <mergeCell ref="T27:T29"/>
    <mergeCell ref="S27:S29"/>
    <mergeCell ref="A3:P3"/>
    <mergeCell ref="A4:P4"/>
    <mergeCell ref="A7:A8"/>
    <mergeCell ref="B7:E8"/>
    <mergeCell ref="F7:F8"/>
    <mergeCell ref="G7:K7"/>
    <mergeCell ref="L7:P7"/>
    <mergeCell ref="B9:E9"/>
    <mergeCell ref="C10:D10"/>
    <mergeCell ref="C21:D21"/>
    <mergeCell ref="A22:A24"/>
    <mergeCell ref="C22:D22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L27:L29"/>
    <mergeCell ref="F22:F24"/>
    <mergeCell ref="C25:D25"/>
    <mergeCell ref="C26:D26"/>
    <mergeCell ref="M27:M29"/>
    <mergeCell ref="J27:J29"/>
    <mergeCell ref="K27:K29"/>
    <mergeCell ref="H27:H29"/>
    <mergeCell ref="N22:N24"/>
    <mergeCell ref="G22:G24"/>
    <mergeCell ref="H22:H24"/>
    <mergeCell ref="I22:I24"/>
    <mergeCell ref="J22:J24"/>
    <mergeCell ref="K22:K24"/>
    <mergeCell ref="L22:L24"/>
    <mergeCell ref="M22:M24"/>
    <mergeCell ref="A27:A29"/>
    <mergeCell ref="C27:D27"/>
    <mergeCell ref="F27:F29"/>
    <mergeCell ref="G27:G29"/>
    <mergeCell ref="I27:I29"/>
    <mergeCell ref="C39:D39"/>
    <mergeCell ref="C37:D37"/>
    <mergeCell ref="C30:D30"/>
    <mergeCell ref="C31:D31"/>
    <mergeCell ref="C32:D32"/>
    <mergeCell ref="C48:D48"/>
    <mergeCell ref="Q27:Q29"/>
    <mergeCell ref="R27:R29"/>
    <mergeCell ref="AF27:AF29"/>
    <mergeCell ref="C47:D47"/>
    <mergeCell ref="C41:D41"/>
    <mergeCell ref="C42:D42"/>
    <mergeCell ref="C43:D43"/>
    <mergeCell ref="C44:D44"/>
    <mergeCell ref="N27:N29"/>
    <mergeCell ref="AG27:AG29"/>
    <mergeCell ref="AJ27:AJ29"/>
    <mergeCell ref="C45:D45"/>
    <mergeCell ref="C46:D46"/>
    <mergeCell ref="C40:D40"/>
    <mergeCell ref="C33:D33"/>
    <mergeCell ref="C34:D34"/>
    <mergeCell ref="C35:D35"/>
    <mergeCell ref="C36:D36"/>
    <mergeCell ref="C38:D38"/>
    <mergeCell ref="Q7:U7"/>
    <mergeCell ref="Q22:Q24"/>
    <mergeCell ref="R22:R24"/>
    <mergeCell ref="S22:S24"/>
    <mergeCell ref="T22:T24"/>
    <mergeCell ref="U22:U24"/>
    <mergeCell ref="V7:Z7"/>
    <mergeCell ref="AA7:AE7"/>
    <mergeCell ref="W22:W24"/>
    <mergeCell ref="AF7:AJ7"/>
    <mergeCell ref="AF22:AF24"/>
    <mergeCell ref="AG22:AG24"/>
    <mergeCell ref="AH22:AH24"/>
    <mergeCell ref="AI22:AI24"/>
    <mergeCell ref="X22:X24"/>
    <mergeCell ref="Y22:Y24"/>
    <mergeCell ref="AK7:AO7"/>
    <mergeCell ref="AP27:AP29"/>
    <mergeCell ref="AQ27:AQ29"/>
    <mergeCell ref="AR27:AR29"/>
    <mergeCell ref="AK27:AK29"/>
    <mergeCell ref="AL27:AL29"/>
    <mergeCell ref="AP7:AT7"/>
    <mergeCell ref="AK22:AK24"/>
    <mergeCell ref="AL22:AL24"/>
    <mergeCell ref="AM22:AM24"/>
    <mergeCell ref="AS27:AS29"/>
    <mergeCell ref="AP22:AP24"/>
    <mergeCell ref="AQ22:AQ24"/>
    <mergeCell ref="AR22:AR24"/>
    <mergeCell ref="AM27:AM29"/>
    <mergeCell ref="AN27:AN29"/>
    <mergeCell ref="AO27:AO29"/>
    <mergeCell ref="AS22:AS24"/>
  </mergeCells>
  <printOptions/>
  <pageMargins left="0.15748031496062992" right="0.2362204724409449" top="0.3937007874015748" bottom="0.3937007874015748" header="0.5118110236220472" footer="0.5118110236220472"/>
  <pageSetup fitToHeight="2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3"/>
  <sheetViews>
    <sheetView zoomScale="73" zoomScaleNormal="73" zoomScalePageLayoutView="0" workbookViewId="0" topLeftCell="T1">
      <selection activeCell="AK18" sqref="AK18"/>
    </sheetView>
  </sheetViews>
  <sheetFormatPr defaultColWidth="9.125" defaultRowHeight="12.75"/>
  <cols>
    <col min="1" max="1" width="4.875" style="204" customWidth="1"/>
    <col min="2" max="2" width="0.5" style="204" customWidth="1"/>
    <col min="3" max="3" width="4.75390625" style="218" customWidth="1"/>
    <col min="4" max="4" width="27.125" style="218" customWidth="1"/>
    <col min="5" max="5" width="0.5" style="204" customWidth="1"/>
    <col min="6" max="6" width="13.25390625" style="204" customWidth="1"/>
    <col min="7" max="7" width="10.50390625" style="220" customWidth="1"/>
    <col min="8" max="8" width="5.125" style="204" customWidth="1"/>
    <col min="9" max="9" width="8.50390625" style="220" customWidth="1"/>
    <col min="10" max="10" width="8.875" style="204" customWidth="1"/>
    <col min="11" max="11" width="7.75390625" style="204" customWidth="1"/>
    <col min="12" max="12" width="9.875" style="204" customWidth="1"/>
    <col min="13" max="13" width="5.75390625" style="204" customWidth="1"/>
    <col min="14" max="14" width="9.50390625" style="204" customWidth="1"/>
    <col min="15" max="15" width="9.75390625" style="204" customWidth="1"/>
    <col min="16" max="16" width="7.75390625" style="204" customWidth="1"/>
    <col min="17" max="17" width="9.25390625" style="204" customWidth="1"/>
    <col min="18" max="18" width="4.50390625" style="204" customWidth="1"/>
    <col min="19" max="19" width="9.50390625" style="204" customWidth="1"/>
    <col min="20" max="20" width="8.50390625" style="204" customWidth="1"/>
    <col min="21" max="21" width="9.00390625" style="204" customWidth="1"/>
    <col min="22" max="22" width="8.75390625" style="204" customWidth="1"/>
    <col min="23" max="23" width="5.125" style="204" customWidth="1"/>
    <col min="24" max="24" width="7.50390625" style="204" customWidth="1"/>
    <col min="25" max="25" width="8.50390625" style="204" customWidth="1"/>
    <col min="26" max="26" width="7.75390625" style="204" customWidth="1"/>
    <col min="27" max="46" width="9.125" style="204" customWidth="1"/>
    <col min="47" max="51" width="0" style="204" hidden="1" customWidth="1"/>
    <col min="52" max="52" width="11.00390625" style="204" hidden="1" customWidth="1"/>
    <col min="53" max="53" width="11.125" style="204" hidden="1" customWidth="1"/>
    <col min="54" max="54" width="11.00390625" style="204" hidden="1" customWidth="1"/>
    <col min="55" max="55" width="10.75390625" style="204" hidden="1" customWidth="1"/>
    <col min="56" max="56" width="0" style="204" hidden="1" customWidth="1"/>
    <col min="57" max="57" width="10.875" style="204" hidden="1" customWidth="1"/>
    <col min="58" max="58" width="10.25390625" style="204" hidden="1" customWidth="1"/>
    <col min="59" max="59" width="10.50390625" style="204" hidden="1" customWidth="1"/>
    <col min="60" max="60" width="11.125" style="204" hidden="1" customWidth="1"/>
    <col min="61" max="61" width="10.00390625" style="204" customWidth="1"/>
    <col min="62" max="16384" width="9.125" style="204" customWidth="1"/>
  </cols>
  <sheetData>
    <row r="1" spans="1:46" ht="18">
      <c r="A1" s="278"/>
      <c r="B1" s="278"/>
      <c r="C1" s="279"/>
      <c r="D1" s="279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81"/>
      <c r="Q1" s="278"/>
      <c r="R1" s="278"/>
      <c r="S1" s="278"/>
      <c r="T1" s="278"/>
      <c r="U1" s="281"/>
      <c r="V1" s="278"/>
      <c r="W1" s="278"/>
      <c r="X1" s="278"/>
      <c r="Y1" s="278"/>
      <c r="Z1" s="281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</row>
    <row r="2" spans="1:46" ht="18">
      <c r="A2" s="278"/>
      <c r="B2" s="278"/>
      <c r="C2" s="279"/>
      <c r="D2" s="279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</row>
    <row r="3" spans="1:46" ht="21">
      <c r="A3" s="546" t="s">
        <v>128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280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 t="s">
        <v>130</v>
      </c>
      <c r="AO3" s="278"/>
      <c r="AP3" s="278"/>
      <c r="AQ3" s="278"/>
      <c r="AR3" s="278"/>
      <c r="AS3" s="278"/>
      <c r="AT3" s="278"/>
    </row>
    <row r="4" spans="1:46" ht="21">
      <c r="A4" s="546" t="s">
        <v>129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  <c r="Q4" s="280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 t="s">
        <v>131</v>
      </c>
      <c r="AM4" s="278"/>
      <c r="AN4" s="278"/>
      <c r="AO4" s="278"/>
      <c r="AP4" s="278"/>
      <c r="AQ4" s="278"/>
      <c r="AR4" s="278"/>
      <c r="AS4" s="278"/>
      <c r="AT4" s="278"/>
    </row>
    <row r="5" spans="1:46" ht="21">
      <c r="A5" s="343"/>
      <c r="B5" s="343"/>
      <c r="C5" s="344"/>
      <c r="D5" s="344"/>
      <c r="E5" s="343"/>
      <c r="F5" s="343"/>
      <c r="G5" s="343" t="s">
        <v>93</v>
      </c>
      <c r="H5" s="343"/>
      <c r="I5" s="343"/>
      <c r="J5" s="343"/>
      <c r="K5" s="343"/>
      <c r="L5" s="343"/>
      <c r="M5" s="343"/>
      <c r="N5" s="343"/>
      <c r="O5" s="343"/>
      <c r="P5" s="343"/>
      <c r="Q5" s="280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</row>
    <row r="6" spans="1:46" ht="18.75" thickBot="1">
      <c r="A6" s="278"/>
      <c r="B6" s="278"/>
      <c r="C6" s="279"/>
      <c r="D6" s="279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</row>
    <row r="7" spans="1:61" ht="18">
      <c r="A7" s="547" t="s">
        <v>44</v>
      </c>
      <c r="B7" s="549" t="s">
        <v>2</v>
      </c>
      <c r="C7" s="550"/>
      <c r="D7" s="550"/>
      <c r="E7" s="551"/>
      <c r="F7" s="555" t="s">
        <v>45</v>
      </c>
      <c r="G7" s="557" t="s">
        <v>124</v>
      </c>
      <c r="H7" s="558"/>
      <c r="I7" s="558"/>
      <c r="J7" s="558"/>
      <c r="K7" s="559"/>
      <c r="L7" s="560" t="s">
        <v>117</v>
      </c>
      <c r="M7" s="558"/>
      <c r="N7" s="558"/>
      <c r="O7" s="558"/>
      <c r="P7" s="561"/>
      <c r="Q7" s="558" t="s">
        <v>118</v>
      </c>
      <c r="R7" s="558"/>
      <c r="S7" s="558"/>
      <c r="T7" s="558"/>
      <c r="U7" s="559"/>
      <c r="V7" s="560" t="s">
        <v>119</v>
      </c>
      <c r="W7" s="558"/>
      <c r="X7" s="558"/>
      <c r="Y7" s="558"/>
      <c r="Z7" s="559"/>
      <c r="AA7" s="560" t="s">
        <v>125</v>
      </c>
      <c r="AB7" s="558"/>
      <c r="AC7" s="558"/>
      <c r="AD7" s="558"/>
      <c r="AE7" s="561"/>
      <c r="AF7" s="557" t="s">
        <v>121</v>
      </c>
      <c r="AG7" s="558"/>
      <c r="AH7" s="558"/>
      <c r="AI7" s="558"/>
      <c r="AJ7" s="558"/>
      <c r="AK7" s="529" t="s">
        <v>126</v>
      </c>
      <c r="AL7" s="529"/>
      <c r="AM7" s="529"/>
      <c r="AN7" s="529"/>
      <c r="AO7" s="560"/>
      <c r="AP7" s="528" t="s">
        <v>127</v>
      </c>
      <c r="AQ7" s="529"/>
      <c r="AR7" s="529"/>
      <c r="AS7" s="529"/>
      <c r="AT7" s="530"/>
      <c r="AU7" s="573"/>
      <c r="AV7" s="573"/>
      <c r="AW7" s="573"/>
      <c r="AX7" s="573"/>
      <c r="AY7" s="573"/>
      <c r="AZ7" s="573"/>
      <c r="BA7" s="573"/>
      <c r="BB7" s="573"/>
      <c r="BC7" s="573"/>
      <c r="BD7" s="573"/>
      <c r="BE7" s="573"/>
      <c r="BF7" s="573"/>
      <c r="BG7" s="573"/>
      <c r="BH7" s="573"/>
      <c r="BI7" s="573"/>
    </row>
    <row r="8" spans="1:61" ht="18">
      <c r="A8" s="548"/>
      <c r="B8" s="552"/>
      <c r="C8" s="553"/>
      <c r="D8" s="553"/>
      <c r="E8" s="554"/>
      <c r="F8" s="556"/>
      <c r="G8" s="282" t="s">
        <v>4</v>
      </c>
      <c r="H8" s="283" t="s">
        <v>5</v>
      </c>
      <c r="I8" s="283" t="s">
        <v>6</v>
      </c>
      <c r="J8" s="283" t="s">
        <v>7</v>
      </c>
      <c r="K8" s="283" t="s">
        <v>46</v>
      </c>
      <c r="L8" s="283" t="s">
        <v>4</v>
      </c>
      <c r="M8" s="283" t="s">
        <v>5</v>
      </c>
      <c r="N8" s="283" t="s">
        <v>6</v>
      </c>
      <c r="O8" s="283" t="s">
        <v>7</v>
      </c>
      <c r="P8" s="284" t="s">
        <v>46</v>
      </c>
      <c r="Q8" s="285" t="s">
        <v>4</v>
      </c>
      <c r="R8" s="283" t="s">
        <v>5</v>
      </c>
      <c r="S8" s="283" t="s">
        <v>6</v>
      </c>
      <c r="T8" s="283" t="s">
        <v>7</v>
      </c>
      <c r="U8" s="283" t="s">
        <v>46</v>
      </c>
      <c r="V8" s="283" t="s">
        <v>4</v>
      </c>
      <c r="W8" s="283" t="s">
        <v>5</v>
      </c>
      <c r="X8" s="283" t="s">
        <v>6</v>
      </c>
      <c r="Y8" s="283" t="s">
        <v>7</v>
      </c>
      <c r="Z8" s="283" t="s">
        <v>46</v>
      </c>
      <c r="AA8" s="283" t="s">
        <v>4</v>
      </c>
      <c r="AB8" s="283" t="s">
        <v>5</v>
      </c>
      <c r="AC8" s="283" t="s">
        <v>6</v>
      </c>
      <c r="AD8" s="283" t="s">
        <v>7</v>
      </c>
      <c r="AE8" s="284" t="s">
        <v>46</v>
      </c>
      <c r="AF8" s="282" t="s">
        <v>4</v>
      </c>
      <c r="AG8" s="283" t="s">
        <v>5</v>
      </c>
      <c r="AH8" s="283" t="s">
        <v>6</v>
      </c>
      <c r="AI8" s="283" t="s">
        <v>7</v>
      </c>
      <c r="AJ8" s="286" t="s">
        <v>46</v>
      </c>
      <c r="AK8" s="283" t="s">
        <v>4</v>
      </c>
      <c r="AL8" s="283" t="s">
        <v>5</v>
      </c>
      <c r="AM8" s="283" t="s">
        <v>6</v>
      </c>
      <c r="AN8" s="283" t="s">
        <v>7</v>
      </c>
      <c r="AO8" s="286" t="s">
        <v>46</v>
      </c>
      <c r="AP8" s="282" t="s">
        <v>4</v>
      </c>
      <c r="AQ8" s="283" t="s">
        <v>5</v>
      </c>
      <c r="AR8" s="283" t="s">
        <v>6</v>
      </c>
      <c r="AS8" s="283" t="s">
        <v>7</v>
      </c>
      <c r="AT8" s="284" t="s">
        <v>46</v>
      </c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</row>
    <row r="9" spans="1:61" ht="18">
      <c r="A9" s="287">
        <v>1</v>
      </c>
      <c r="B9" s="562">
        <v>2</v>
      </c>
      <c r="C9" s="563"/>
      <c r="D9" s="563"/>
      <c r="E9" s="564"/>
      <c r="F9" s="284">
        <v>3</v>
      </c>
      <c r="G9" s="282">
        <v>4</v>
      </c>
      <c r="H9" s="283">
        <v>5</v>
      </c>
      <c r="I9" s="283">
        <v>6</v>
      </c>
      <c r="J9" s="283">
        <v>7</v>
      </c>
      <c r="K9" s="283">
        <v>8</v>
      </c>
      <c r="L9" s="283">
        <v>9</v>
      </c>
      <c r="M9" s="283">
        <v>10</v>
      </c>
      <c r="N9" s="283">
        <v>11</v>
      </c>
      <c r="O9" s="283">
        <v>12</v>
      </c>
      <c r="P9" s="284">
        <v>13</v>
      </c>
      <c r="Q9" s="285">
        <v>14</v>
      </c>
      <c r="R9" s="283">
        <v>15</v>
      </c>
      <c r="S9" s="283">
        <v>16</v>
      </c>
      <c r="T9" s="283">
        <v>17</v>
      </c>
      <c r="U9" s="283">
        <v>18</v>
      </c>
      <c r="V9" s="283">
        <v>19</v>
      </c>
      <c r="W9" s="283">
        <v>20</v>
      </c>
      <c r="X9" s="283">
        <v>21</v>
      </c>
      <c r="Y9" s="283">
        <v>22</v>
      </c>
      <c r="Z9" s="283">
        <v>23</v>
      </c>
      <c r="AA9" s="283">
        <v>24</v>
      </c>
      <c r="AB9" s="283">
        <v>25</v>
      </c>
      <c r="AC9" s="283">
        <v>26</v>
      </c>
      <c r="AD9" s="283">
        <v>27</v>
      </c>
      <c r="AE9" s="284">
        <v>28</v>
      </c>
      <c r="AF9" s="282">
        <v>29</v>
      </c>
      <c r="AG9" s="283">
        <v>30</v>
      </c>
      <c r="AH9" s="283">
        <v>31</v>
      </c>
      <c r="AI9" s="283">
        <v>32</v>
      </c>
      <c r="AJ9" s="286">
        <v>33</v>
      </c>
      <c r="AK9" s="283">
        <v>99</v>
      </c>
      <c r="AL9" s="283">
        <v>100</v>
      </c>
      <c r="AM9" s="283">
        <v>101</v>
      </c>
      <c r="AN9" s="283">
        <v>102</v>
      </c>
      <c r="AO9" s="286">
        <v>103</v>
      </c>
      <c r="AP9" s="282">
        <v>104</v>
      </c>
      <c r="AQ9" s="283">
        <v>105</v>
      </c>
      <c r="AR9" s="283">
        <v>106</v>
      </c>
      <c r="AS9" s="283">
        <v>107</v>
      </c>
      <c r="AT9" s="284">
        <v>108</v>
      </c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</row>
    <row r="10" spans="1:61" ht="29.25" customHeight="1">
      <c r="A10" s="288">
        <v>1</v>
      </c>
      <c r="B10" s="289"/>
      <c r="C10" s="526" t="s">
        <v>35</v>
      </c>
      <c r="D10" s="526"/>
      <c r="E10" s="290"/>
      <c r="F10" s="284" t="s">
        <v>47</v>
      </c>
      <c r="G10" s="291">
        <f>G38+G11</f>
        <v>1.1945999999999999</v>
      </c>
      <c r="H10" s="292"/>
      <c r="I10" s="292">
        <f>I11+I38</f>
        <v>8.9428</v>
      </c>
      <c r="J10" s="292">
        <f>J39</f>
        <v>0.4133</v>
      </c>
      <c r="K10" s="292">
        <f>J10+I10+G10</f>
        <v>10.550699999999999</v>
      </c>
      <c r="L10" s="291">
        <f>L38+L11</f>
        <v>1.2746</v>
      </c>
      <c r="M10" s="292"/>
      <c r="N10" s="292">
        <f>N11+N38</f>
        <v>6.0527999999999995</v>
      </c>
      <c r="O10" s="292">
        <f>O39</f>
        <v>0.4133</v>
      </c>
      <c r="P10" s="292">
        <f>O10+N10+L10</f>
        <v>7.740699999999999</v>
      </c>
      <c r="Q10" s="291">
        <f>Q38+Q11</f>
        <v>1.2246000000000001</v>
      </c>
      <c r="R10" s="292"/>
      <c r="S10" s="292">
        <f>S11+S38</f>
        <v>9.2128</v>
      </c>
      <c r="T10" s="292">
        <f>T39</f>
        <v>0.4133</v>
      </c>
      <c r="U10" s="292">
        <f>T10+S10+Q10</f>
        <v>10.8507</v>
      </c>
      <c r="V10" s="291">
        <f>V38+V11</f>
        <v>0.6173</v>
      </c>
      <c r="W10" s="292"/>
      <c r="X10" s="292">
        <f>X11+X38</f>
        <v>4.6664</v>
      </c>
      <c r="Y10" s="292">
        <f>Y39</f>
        <v>0.4133</v>
      </c>
      <c r="Z10" s="292">
        <f>Y10+X10+V10</f>
        <v>5.697000000000001</v>
      </c>
      <c r="AA10" s="291">
        <f>AA38+AA11</f>
        <v>0.5972999999999999</v>
      </c>
      <c r="AB10" s="283"/>
      <c r="AC10" s="292">
        <f>AC11+AC38</f>
        <v>4.5364</v>
      </c>
      <c r="AD10" s="292">
        <f>AD39</f>
        <v>0.4133</v>
      </c>
      <c r="AE10" s="292">
        <f>AD10+AC10+AA10</f>
        <v>5.547</v>
      </c>
      <c r="AF10" s="291">
        <f>AF38+AF11</f>
        <v>1.2246000000000001</v>
      </c>
      <c r="AG10" s="292"/>
      <c r="AH10" s="292">
        <f>AH11+AH38</f>
        <v>9.2828</v>
      </c>
      <c r="AI10" s="292">
        <f>AI39</f>
        <v>0.4133</v>
      </c>
      <c r="AJ10" s="292">
        <f>AI10+AH10+AF10</f>
        <v>10.9207</v>
      </c>
      <c r="AK10" s="291">
        <f>AK38+AK11</f>
        <v>0.6173</v>
      </c>
      <c r="AL10" s="283"/>
      <c r="AM10" s="292">
        <f>AM11+AM38</f>
        <v>4.6964</v>
      </c>
      <c r="AN10" s="292">
        <f>AN39</f>
        <v>0.4133</v>
      </c>
      <c r="AO10" s="293">
        <f>AN10+AM10+AK10</f>
        <v>5.727</v>
      </c>
      <c r="AP10" s="291">
        <f>AP38+AP11</f>
        <v>0.5972999999999999</v>
      </c>
      <c r="AQ10" s="292"/>
      <c r="AR10" s="292">
        <f>AR11+AR38</f>
        <v>4.5764000000000005</v>
      </c>
      <c r="AS10" s="292">
        <f>AS39</f>
        <v>0.4133</v>
      </c>
      <c r="AT10" s="294">
        <f>AS10+AR10+AP10</f>
        <v>5.587000000000001</v>
      </c>
      <c r="AU10" s="206"/>
      <c r="AV10" s="205"/>
      <c r="AW10" s="206"/>
      <c r="AX10" s="205"/>
      <c r="AY10" s="206"/>
      <c r="AZ10" s="207"/>
      <c r="BA10" s="205"/>
      <c r="BB10" s="206"/>
      <c r="BC10" s="205"/>
      <c r="BD10" s="206"/>
      <c r="BE10" s="207"/>
      <c r="BF10" s="205"/>
      <c r="BG10" s="206"/>
      <c r="BH10" s="205"/>
      <c r="BI10" s="206"/>
    </row>
    <row r="11" spans="1:61" ht="50.25" customHeight="1">
      <c r="A11" s="295" t="s">
        <v>48</v>
      </c>
      <c r="B11" s="289"/>
      <c r="C11" s="526" t="s">
        <v>49</v>
      </c>
      <c r="D11" s="526"/>
      <c r="E11" s="290"/>
      <c r="F11" s="296" t="s">
        <v>47</v>
      </c>
      <c r="G11" s="297">
        <v>0.4546</v>
      </c>
      <c r="H11" s="298"/>
      <c r="I11" s="298">
        <v>1.8328</v>
      </c>
      <c r="J11" s="298"/>
      <c r="K11" s="292">
        <v>2.28</v>
      </c>
      <c r="L11" s="297">
        <v>0.4546</v>
      </c>
      <c r="M11" s="298"/>
      <c r="N11" s="298">
        <v>1.8328</v>
      </c>
      <c r="O11" s="298"/>
      <c r="P11" s="292">
        <f>N11+L11</f>
        <v>2.2874</v>
      </c>
      <c r="Q11" s="297">
        <v>0.4546</v>
      </c>
      <c r="R11" s="298"/>
      <c r="S11" s="298">
        <v>1.8328</v>
      </c>
      <c r="T11" s="298"/>
      <c r="U11" s="292">
        <f>S11+Q11</f>
        <v>2.2874</v>
      </c>
      <c r="V11" s="297">
        <v>0.2273</v>
      </c>
      <c r="W11" s="298"/>
      <c r="X11" s="298">
        <v>0.9164</v>
      </c>
      <c r="Y11" s="298"/>
      <c r="Z11" s="292">
        <f>X11+V11</f>
        <v>1.1437</v>
      </c>
      <c r="AA11" s="297">
        <v>0.2273</v>
      </c>
      <c r="AB11" s="299"/>
      <c r="AC11" s="298">
        <v>0.9164</v>
      </c>
      <c r="AD11" s="298"/>
      <c r="AE11" s="292">
        <f>AC11+AA11</f>
        <v>1.1437</v>
      </c>
      <c r="AF11" s="297">
        <v>0.4546</v>
      </c>
      <c r="AG11" s="298"/>
      <c r="AH11" s="298">
        <v>1.8328</v>
      </c>
      <c r="AI11" s="298"/>
      <c r="AJ11" s="292">
        <f>AH11+AF11</f>
        <v>2.2874</v>
      </c>
      <c r="AK11" s="297">
        <v>0.2273</v>
      </c>
      <c r="AL11" s="299"/>
      <c r="AM11" s="298">
        <v>0.9164</v>
      </c>
      <c r="AN11" s="298"/>
      <c r="AO11" s="293">
        <f>AM11+AK11</f>
        <v>1.1437</v>
      </c>
      <c r="AP11" s="297">
        <v>0.2273</v>
      </c>
      <c r="AQ11" s="298"/>
      <c r="AR11" s="298">
        <v>0.9164</v>
      </c>
      <c r="AS11" s="298"/>
      <c r="AT11" s="294">
        <f>AR11+AP11</f>
        <v>1.1437</v>
      </c>
      <c r="AU11" s="208"/>
      <c r="AV11" s="209"/>
      <c r="AW11" s="209"/>
      <c r="AX11" s="209"/>
      <c r="AY11" s="206"/>
      <c r="AZ11" s="210"/>
      <c r="BA11" s="209"/>
      <c r="BB11" s="209"/>
      <c r="BC11" s="209"/>
      <c r="BD11" s="206"/>
      <c r="BE11" s="210"/>
      <c r="BF11" s="209"/>
      <c r="BG11" s="209"/>
      <c r="BH11" s="209"/>
      <c r="BI11" s="206"/>
    </row>
    <row r="12" spans="1:61" ht="29.25" customHeight="1">
      <c r="A12" s="288" t="s">
        <v>36</v>
      </c>
      <c r="B12" s="289"/>
      <c r="C12" s="526" t="s">
        <v>37</v>
      </c>
      <c r="D12" s="526"/>
      <c r="E12" s="290"/>
      <c r="F12" s="284" t="s">
        <v>50</v>
      </c>
      <c r="G12" s="300">
        <v>1.02</v>
      </c>
      <c r="H12" s="292"/>
      <c r="I12" s="292">
        <v>3.02</v>
      </c>
      <c r="J12" s="292"/>
      <c r="K12" s="292"/>
      <c r="L12" s="300">
        <v>1.02</v>
      </c>
      <c r="M12" s="292"/>
      <c r="N12" s="292">
        <v>3.02</v>
      </c>
      <c r="O12" s="292"/>
      <c r="P12" s="292"/>
      <c r="Q12" s="300">
        <v>1.02</v>
      </c>
      <c r="R12" s="292"/>
      <c r="S12" s="292">
        <v>3.02</v>
      </c>
      <c r="T12" s="292"/>
      <c r="U12" s="292"/>
      <c r="V12" s="300">
        <v>1.02</v>
      </c>
      <c r="W12" s="292"/>
      <c r="X12" s="292">
        <v>3.02</v>
      </c>
      <c r="Y12" s="292"/>
      <c r="Z12" s="292"/>
      <c r="AA12" s="300">
        <v>1.02</v>
      </c>
      <c r="AB12" s="283"/>
      <c r="AC12" s="283">
        <v>3.02</v>
      </c>
      <c r="AD12" s="283"/>
      <c r="AE12" s="283"/>
      <c r="AF12" s="282">
        <v>1.02</v>
      </c>
      <c r="AG12" s="283"/>
      <c r="AH12" s="283">
        <v>3.02</v>
      </c>
      <c r="AI12" s="283"/>
      <c r="AJ12" s="283"/>
      <c r="AK12" s="282">
        <v>1.02</v>
      </c>
      <c r="AL12" s="283"/>
      <c r="AM12" s="283">
        <v>3.02</v>
      </c>
      <c r="AN12" s="283"/>
      <c r="AO12" s="286"/>
      <c r="AP12" s="282">
        <v>1.02</v>
      </c>
      <c r="AQ12" s="283"/>
      <c r="AR12" s="283">
        <v>3.02</v>
      </c>
      <c r="AS12" s="283"/>
      <c r="AT12" s="284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</row>
    <row r="13" spans="1:61" ht="40.5" customHeight="1">
      <c r="A13" s="295" t="s">
        <v>38</v>
      </c>
      <c r="B13" s="289"/>
      <c r="C13" s="526" t="s">
        <v>51</v>
      </c>
      <c r="D13" s="526"/>
      <c r="E13" s="290"/>
      <c r="F13" s="296" t="s">
        <v>39</v>
      </c>
      <c r="G13" s="297">
        <v>48.4</v>
      </c>
      <c r="H13" s="298"/>
      <c r="I13" s="298">
        <v>62.68</v>
      </c>
      <c r="J13" s="298"/>
      <c r="K13" s="298"/>
      <c r="L13" s="297">
        <v>48.4</v>
      </c>
      <c r="M13" s="298"/>
      <c r="N13" s="298">
        <v>62.68</v>
      </c>
      <c r="O13" s="298"/>
      <c r="P13" s="298"/>
      <c r="Q13" s="297">
        <v>48.4</v>
      </c>
      <c r="R13" s="298"/>
      <c r="S13" s="298">
        <v>62.68</v>
      </c>
      <c r="T13" s="298"/>
      <c r="U13" s="298"/>
      <c r="V13" s="297">
        <v>48.4</v>
      </c>
      <c r="W13" s="298"/>
      <c r="X13" s="298">
        <v>62.68</v>
      </c>
      <c r="Y13" s="298"/>
      <c r="Z13" s="298"/>
      <c r="AA13" s="297">
        <v>48.4</v>
      </c>
      <c r="AB13" s="299"/>
      <c r="AC13" s="299">
        <v>62.68</v>
      </c>
      <c r="AD13" s="299"/>
      <c r="AE13" s="299"/>
      <c r="AF13" s="301">
        <v>48.4</v>
      </c>
      <c r="AG13" s="299"/>
      <c r="AH13" s="299">
        <v>62.68</v>
      </c>
      <c r="AI13" s="299"/>
      <c r="AJ13" s="299"/>
      <c r="AK13" s="301">
        <v>48.4</v>
      </c>
      <c r="AL13" s="299"/>
      <c r="AM13" s="299">
        <v>62.68</v>
      </c>
      <c r="AN13" s="299"/>
      <c r="AO13" s="302"/>
      <c r="AP13" s="301">
        <v>48.4</v>
      </c>
      <c r="AQ13" s="299"/>
      <c r="AR13" s="299">
        <v>62.68</v>
      </c>
      <c r="AS13" s="299"/>
      <c r="AT13" s="296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</row>
    <row r="14" spans="1:61" ht="46.5" customHeight="1">
      <c r="A14" s="295" t="s">
        <v>40</v>
      </c>
      <c r="B14" s="289"/>
      <c r="C14" s="526" t="s">
        <v>41</v>
      </c>
      <c r="D14" s="526"/>
      <c r="E14" s="290"/>
      <c r="F14" s="296" t="s">
        <v>42</v>
      </c>
      <c r="G14" s="303">
        <v>8760</v>
      </c>
      <c r="H14" s="304"/>
      <c r="I14" s="304">
        <v>8760</v>
      </c>
      <c r="J14" s="304"/>
      <c r="K14" s="304"/>
      <c r="L14" s="303">
        <v>8760</v>
      </c>
      <c r="M14" s="304"/>
      <c r="N14" s="304">
        <v>8760</v>
      </c>
      <c r="O14" s="304"/>
      <c r="P14" s="304"/>
      <c r="Q14" s="303">
        <v>8760</v>
      </c>
      <c r="R14" s="304"/>
      <c r="S14" s="304">
        <v>8760</v>
      </c>
      <c r="T14" s="304"/>
      <c r="U14" s="304"/>
      <c r="V14" s="303">
        <v>4380</v>
      </c>
      <c r="W14" s="304"/>
      <c r="X14" s="304">
        <v>4380</v>
      </c>
      <c r="Y14" s="304"/>
      <c r="Z14" s="304"/>
      <c r="AA14" s="303">
        <v>4380</v>
      </c>
      <c r="AB14" s="304"/>
      <c r="AC14" s="304">
        <v>4380</v>
      </c>
      <c r="AD14" s="299"/>
      <c r="AE14" s="299"/>
      <c r="AF14" s="301">
        <v>8760</v>
      </c>
      <c r="AG14" s="299"/>
      <c r="AH14" s="299">
        <v>8760</v>
      </c>
      <c r="AI14" s="299"/>
      <c r="AJ14" s="299"/>
      <c r="AK14" s="301">
        <v>4380</v>
      </c>
      <c r="AL14" s="299"/>
      <c r="AM14" s="299">
        <v>4380</v>
      </c>
      <c r="AN14" s="299"/>
      <c r="AO14" s="302"/>
      <c r="AP14" s="301">
        <v>4380</v>
      </c>
      <c r="AQ14" s="299"/>
      <c r="AR14" s="299">
        <v>4380</v>
      </c>
      <c r="AS14" s="299"/>
      <c r="AT14" s="296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</row>
    <row r="15" spans="1:61" ht="42" customHeight="1">
      <c r="A15" s="295" t="s">
        <v>52</v>
      </c>
      <c r="B15" s="289"/>
      <c r="C15" s="526" t="s">
        <v>53</v>
      </c>
      <c r="D15" s="526"/>
      <c r="E15" s="290"/>
      <c r="F15" s="296" t="s">
        <v>47</v>
      </c>
      <c r="G15" s="297"/>
      <c r="H15" s="298"/>
      <c r="I15" s="298"/>
      <c r="J15" s="298"/>
      <c r="K15" s="292"/>
      <c r="L15" s="297"/>
      <c r="M15" s="298"/>
      <c r="N15" s="298"/>
      <c r="O15" s="298"/>
      <c r="P15" s="292"/>
      <c r="Q15" s="297"/>
      <c r="R15" s="298"/>
      <c r="S15" s="298"/>
      <c r="T15" s="298"/>
      <c r="U15" s="292"/>
      <c r="V15" s="297"/>
      <c r="W15" s="298"/>
      <c r="X15" s="298"/>
      <c r="Y15" s="298"/>
      <c r="Z15" s="292"/>
      <c r="AA15" s="297"/>
      <c r="AB15" s="299"/>
      <c r="AC15" s="299"/>
      <c r="AD15" s="299"/>
      <c r="AE15" s="283"/>
      <c r="AF15" s="301"/>
      <c r="AG15" s="299"/>
      <c r="AH15" s="299"/>
      <c r="AI15" s="299"/>
      <c r="AJ15" s="283"/>
      <c r="AK15" s="301"/>
      <c r="AL15" s="299"/>
      <c r="AM15" s="299"/>
      <c r="AN15" s="299"/>
      <c r="AO15" s="286"/>
      <c r="AP15" s="301"/>
      <c r="AQ15" s="299"/>
      <c r="AR15" s="299"/>
      <c r="AS15" s="299"/>
      <c r="AT15" s="284"/>
      <c r="AU15" s="209"/>
      <c r="AV15" s="209"/>
      <c r="AW15" s="209"/>
      <c r="AX15" s="209"/>
      <c r="AY15" s="205"/>
      <c r="AZ15" s="209"/>
      <c r="BA15" s="209"/>
      <c r="BB15" s="209"/>
      <c r="BC15" s="209"/>
      <c r="BD15" s="205"/>
      <c r="BE15" s="209"/>
      <c r="BF15" s="209"/>
      <c r="BG15" s="209"/>
      <c r="BH15" s="209"/>
      <c r="BI15" s="205"/>
    </row>
    <row r="16" spans="1:61" ht="40.5" customHeight="1">
      <c r="A16" s="295" t="s">
        <v>36</v>
      </c>
      <c r="B16" s="289"/>
      <c r="C16" s="527" t="s">
        <v>37</v>
      </c>
      <c r="D16" s="527"/>
      <c r="E16" s="290"/>
      <c r="F16" s="305" t="s">
        <v>54</v>
      </c>
      <c r="G16" s="297"/>
      <c r="H16" s="298"/>
      <c r="I16" s="298"/>
      <c r="J16" s="298"/>
      <c r="K16" s="298"/>
      <c r="L16" s="297"/>
      <c r="M16" s="298"/>
      <c r="N16" s="298"/>
      <c r="O16" s="298"/>
      <c r="P16" s="298"/>
      <c r="Q16" s="297"/>
      <c r="R16" s="298"/>
      <c r="S16" s="298"/>
      <c r="T16" s="298"/>
      <c r="U16" s="298"/>
      <c r="V16" s="297"/>
      <c r="W16" s="298"/>
      <c r="X16" s="298"/>
      <c r="Y16" s="298"/>
      <c r="Z16" s="298"/>
      <c r="AA16" s="297"/>
      <c r="AB16" s="299"/>
      <c r="AC16" s="299"/>
      <c r="AD16" s="299"/>
      <c r="AE16" s="299"/>
      <c r="AF16" s="301"/>
      <c r="AG16" s="299"/>
      <c r="AH16" s="299"/>
      <c r="AI16" s="299"/>
      <c r="AJ16" s="299"/>
      <c r="AK16" s="301"/>
      <c r="AL16" s="299"/>
      <c r="AM16" s="299"/>
      <c r="AN16" s="299"/>
      <c r="AO16" s="302"/>
      <c r="AP16" s="301"/>
      <c r="AQ16" s="299"/>
      <c r="AR16" s="299"/>
      <c r="AS16" s="299"/>
      <c r="AT16" s="296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</row>
    <row r="17" spans="1:61" ht="18">
      <c r="A17" s="288" t="s">
        <v>38</v>
      </c>
      <c r="B17" s="289"/>
      <c r="C17" s="526" t="s">
        <v>55</v>
      </c>
      <c r="D17" s="526"/>
      <c r="E17" s="290"/>
      <c r="F17" s="284" t="s">
        <v>56</v>
      </c>
      <c r="G17" s="300"/>
      <c r="H17" s="292"/>
      <c r="I17" s="292"/>
      <c r="J17" s="292"/>
      <c r="K17" s="292"/>
      <c r="L17" s="300"/>
      <c r="M17" s="292"/>
      <c r="N17" s="292"/>
      <c r="O17" s="292"/>
      <c r="P17" s="292"/>
      <c r="Q17" s="300"/>
      <c r="R17" s="292"/>
      <c r="S17" s="292"/>
      <c r="T17" s="292"/>
      <c r="U17" s="292"/>
      <c r="V17" s="300"/>
      <c r="W17" s="292"/>
      <c r="X17" s="292"/>
      <c r="Y17" s="292"/>
      <c r="Z17" s="292"/>
      <c r="AA17" s="300"/>
      <c r="AB17" s="283"/>
      <c r="AC17" s="283"/>
      <c r="AD17" s="283"/>
      <c r="AE17" s="283"/>
      <c r="AF17" s="282"/>
      <c r="AG17" s="283"/>
      <c r="AH17" s="283"/>
      <c r="AI17" s="283"/>
      <c r="AJ17" s="283"/>
      <c r="AK17" s="282"/>
      <c r="AL17" s="283"/>
      <c r="AM17" s="283"/>
      <c r="AN17" s="283"/>
      <c r="AO17" s="286"/>
      <c r="AP17" s="282"/>
      <c r="AQ17" s="283"/>
      <c r="AR17" s="283"/>
      <c r="AS17" s="283"/>
      <c r="AT17" s="284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</row>
    <row r="18" spans="1:61" ht="41.25" customHeight="1">
      <c r="A18" s="295" t="s">
        <v>57</v>
      </c>
      <c r="B18" s="289"/>
      <c r="C18" s="526" t="s">
        <v>58</v>
      </c>
      <c r="D18" s="526"/>
      <c r="E18" s="290"/>
      <c r="F18" s="296" t="s">
        <v>47</v>
      </c>
      <c r="G18" s="297"/>
      <c r="H18" s="298"/>
      <c r="I18" s="298"/>
      <c r="J18" s="298"/>
      <c r="K18" s="292"/>
      <c r="L18" s="297"/>
      <c r="M18" s="298"/>
      <c r="N18" s="298"/>
      <c r="O18" s="298"/>
      <c r="P18" s="292"/>
      <c r="Q18" s="297"/>
      <c r="R18" s="298"/>
      <c r="S18" s="298"/>
      <c r="T18" s="298"/>
      <c r="U18" s="292"/>
      <c r="V18" s="297"/>
      <c r="W18" s="298"/>
      <c r="X18" s="298"/>
      <c r="Y18" s="298"/>
      <c r="Z18" s="292"/>
      <c r="AA18" s="297"/>
      <c r="AB18" s="299"/>
      <c r="AC18" s="299"/>
      <c r="AD18" s="299"/>
      <c r="AE18" s="283"/>
      <c r="AF18" s="301"/>
      <c r="AG18" s="299"/>
      <c r="AH18" s="299"/>
      <c r="AI18" s="299"/>
      <c r="AJ18" s="283"/>
      <c r="AK18" s="301"/>
      <c r="AL18" s="299"/>
      <c r="AM18" s="299"/>
      <c r="AN18" s="299"/>
      <c r="AO18" s="286"/>
      <c r="AP18" s="301"/>
      <c r="AQ18" s="299"/>
      <c r="AR18" s="299"/>
      <c r="AS18" s="299"/>
      <c r="AT18" s="284"/>
      <c r="AU18" s="209"/>
      <c r="AV18" s="209"/>
      <c r="AW18" s="209"/>
      <c r="AX18" s="209"/>
      <c r="AY18" s="205"/>
      <c r="AZ18" s="209"/>
      <c r="BA18" s="209"/>
      <c r="BB18" s="209"/>
      <c r="BC18" s="209"/>
      <c r="BD18" s="205"/>
      <c r="BE18" s="209"/>
      <c r="BF18" s="209"/>
      <c r="BG18" s="209"/>
      <c r="BH18" s="209"/>
      <c r="BI18" s="205"/>
    </row>
    <row r="19" spans="1:61" ht="38.25" customHeight="1">
      <c r="A19" s="295" t="s">
        <v>36</v>
      </c>
      <c r="B19" s="289"/>
      <c r="C19" s="527" t="s">
        <v>37</v>
      </c>
      <c r="D19" s="527"/>
      <c r="E19" s="290"/>
      <c r="F19" s="305" t="s">
        <v>54</v>
      </c>
      <c r="G19" s="297"/>
      <c r="H19" s="298"/>
      <c r="I19" s="298"/>
      <c r="J19" s="298"/>
      <c r="K19" s="298"/>
      <c r="L19" s="297"/>
      <c r="M19" s="298"/>
      <c r="N19" s="298"/>
      <c r="O19" s="298"/>
      <c r="P19" s="298"/>
      <c r="Q19" s="297"/>
      <c r="R19" s="298"/>
      <c r="S19" s="298"/>
      <c r="T19" s="298"/>
      <c r="U19" s="298"/>
      <c r="V19" s="297"/>
      <c r="W19" s="298"/>
      <c r="X19" s="298"/>
      <c r="Y19" s="298"/>
      <c r="Z19" s="298"/>
      <c r="AA19" s="297"/>
      <c r="AB19" s="299"/>
      <c r="AC19" s="299"/>
      <c r="AD19" s="299"/>
      <c r="AE19" s="299"/>
      <c r="AF19" s="301"/>
      <c r="AG19" s="299"/>
      <c r="AH19" s="299"/>
      <c r="AI19" s="299"/>
      <c r="AJ19" s="299"/>
      <c r="AK19" s="301"/>
      <c r="AL19" s="299"/>
      <c r="AM19" s="299"/>
      <c r="AN19" s="299"/>
      <c r="AO19" s="302"/>
      <c r="AP19" s="301"/>
      <c r="AQ19" s="299"/>
      <c r="AR19" s="299"/>
      <c r="AS19" s="299"/>
      <c r="AT19" s="296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</row>
    <row r="20" spans="1:61" ht="18">
      <c r="A20" s="288" t="s">
        <v>38</v>
      </c>
      <c r="B20" s="289"/>
      <c r="C20" s="526" t="s">
        <v>55</v>
      </c>
      <c r="D20" s="526"/>
      <c r="E20" s="290"/>
      <c r="F20" s="284" t="s">
        <v>56</v>
      </c>
      <c r="G20" s="300"/>
      <c r="H20" s="292"/>
      <c r="I20" s="292"/>
      <c r="J20" s="292"/>
      <c r="K20" s="292"/>
      <c r="L20" s="300"/>
      <c r="M20" s="292"/>
      <c r="N20" s="292"/>
      <c r="O20" s="292"/>
      <c r="P20" s="292"/>
      <c r="Q20" s="300"/>
      <c r="R20" s="292"/>
      <c r="S20" s="292"/>
      <c r="T20" s="292"/>
      <c r="U20" s="292"/>
      <c r="V20" s="300"/>
      <c r="W20" s="292"/>
      <c r="X20" s="292"/>
      <c r="Y20" s="292"/>
      <c r="Z20" s="292"/>
      <c r="AA20" s="300"/>
      <c r="AB20" s="283"/>
      <c r="AC20" s="283"/>
      <c r="AD20" s="283"/>
      <c r="AE20" s="283"/>
      <c r="AF20" s="282"/>
      <c r="AG20" s="283"/>
      <c r="AH20" s="283"/>
      <c r="AI20" s="283"/>
      <c r="AJ20" s="283"/>
      <c r="AK20" s="282"/>
      <c r="AL20" s="283"/>
      <c r="AM20" s="283"/>
      <c r="AN20" s="283"/>
      <c r="AO20" s="286"/>
      <c r="AP20" s="282"/>
      <c r="AQ20" s="283"/>
      <c r="AR20" s="283"/>
      <c r="AS20" s="283"/>
      <c r="AT20" s="284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</row>
    <row r="21" spans="1:61" ht="36.75" customHeight="1">
      <c r="A21" s="295" t="s">
        <v>59</v>
      </c>
      <c r="B21" s="289"/>
      <c r="C21" s="526" t="s">
        <v>60</v>
      </c>
      <c r="D21" s="526"/>
      <c r="E21" s="290"/>
      <c r="F21" s="296" t="s">
        <v>47</v>
      </c>
      <c r="G21" s="297"/>
      <c r="H21" s="298"/>
      <c r="I21" s="298"/>
      <c r="J21" s="298"/>
      <c r="K21" s="292"/>
      <c r="L21" s="297"/>
      <c r="M21" s="298"/>
      <c r="N21" s="298"/>
      <c r="O21" s="298"/>
      <c r="P21" s="292"/>
      <c r="Q21" s="297"/>
      <c r="R21" s="298"/>
      <c r="S21" s="298"/>
      <c r="T21" s="298"/>
      <c r="U21" s="292"/>
      <c r="V21" s="297"/>
      <c r="W21" s="298"/>
      <c r="X21" s="298"/>
      <c r="Y21" s="298"/>
      <c r="Z21" s="292"/>
      <c r="AA21" s="297"/>
      <c r="AB21" s="299"/>
      <c r="AC21" s="299"/>
      <c r="AD21" s="299"/>
      <c r="AE21" s="283"/>
      <c r="AF21" s="301"/>
      <c r="AG21" s="299"/>
      <c r="AH21" s="299"/>
      <c r="AI21" s="299"/>
      <c r="AJ21" s="283"/>
      <c r="AK21" s="301"/>
      <c r="AL21" s="299"/>
      <c r="AM21" s="299"/>
      <c r="AN21" s="299"/>
      <c r="AO21" s="286"/>
      <c r="AP21" s="301"/>
      <c r="AQ21" s="299"/>
      <c r="AR21" s="299"/>
      <c r="AS21" s="299"/>
      <c r="AT21" s="284"/>
      <c r="AU21" s="209"/>
      <c r="AV21" s="209"/>
      <c r="AW21" s="209"/>
      <c r="AX21" s="209"/>
      <c r="AY21" s="205"/>
      <c r="AZ21" s="209"/>
      <c r="BA21" s="209"/>
      <c r="BB21" s="209"/>
      <c r="BC21" s="209"/>
      <c r="BD21" s="205"/>
      <c r="BE21" s="209"/>
      <c r="BF21" s="209"/>
      <c r="BG21" s="209"/>
      <c r="BH21" s="209"/>
      <c r="BI21" s="205"/>
    </row>
    <row r="22" spans="1:61" ht="18">
      <c r="A22" s="565" t="s">
        <v>61</v>
      </c>
      <c r="B22" s="306"/>
      <c r="C22" s="568" t="s">
        <v>62</v>
      </c>
      <c r="D22" s="568"/>
      <c r="E22" s="307"/>
      <c r="F22" s="569"/>
      <c r="G22" s="543"/>
      <c r="H22" s="540"/>
      <c r="I22" s="540"/>
      <c r="J22" s="540"/>
      <c r="K22" s="540"/>
      <c r="L22" s="543"/>
      <c r="M22" s="540"/>
      <c r="N22" s="540"/>
      <c r="O22" s="540"/>
      <c r="P22" s="540"/>
      <c r="Q22" s="543"/>
      <c r="R22" s="540"/>
      <c r="S22" s="540"/>
      <c r="T22" s="540"/>
      <c r="U22" s="540"/>
      <c r="V22" s="543"/>
      <c r="W22" s="540"/>
      <c r="X22" s="540"/>
      <c r="Y22" s="540"/>
      <c r="Z22" s="540"/>
      <c r="AA22" s="543"/>
      <c r="AB22" s="534"/>
      <c r="AC22" s="534"/>
      <c r="AD22" s="534"/>
      <c r="AE22" s="534"/>
      <c r="AF22" s="531"/>
      <c r="AG22" s="534"/>
      <c r="AH22" s="534"/>
      <c r="AI22" s="534"/>
      <c r="AJ22" s="534"/>
      <c r="AK22" s="531"/>
      <c r="AL22" s="534"/>
      <c r="AM22" s="534"/>
      <c r="AN22" s="534"/>
      <c r="AO22" s="537"/>
      <c r="AP22" s="531"/>
      <c r="AQ22" s="534"/>
      <c r="AR22" s="534"/>
      <c r="AS22" s="534"/>
      <c r="AT22" s="569"/>
      <c r="AU22" s="573"/>
      <c r="AV22" s="573"/>
      <c r="AW22" s="573"/>
      <c r="AX22" s="573"/>
      <c r="AY22" s="573"/>
      <c r="AZ22" s="573"/>
      <c r="BA22" s="573"/>
      <c r="BB22" s="573"/>
      <c r="BC22" s="573"/>
      <c r="BD22" s="573"/>
      <c r="BE22" s="573"/>
      <c r="BF22" s="573"/>
      <c r="BG22" s="573"/>
      <c r="BH22" s="573"/>
      <c r="BI22" s="573"/>
    </row>
    <row r="23" spans="1:61" ht="16.5" customHeight="1">
      <c r="A23" s="566"/>
      <c r="B23" s="308"/>
      <c r="C23" s="309"/>
      <c r="D23" s="310" t="s">
        <v>63</v>
      </c>
      <c r="E23" s="311"/>
      <c r="F23" s="570"/>
      <c r="G23" s="544"/>
      <c r="H23" s="541"/>
      <c r="I23" s="541"/>
      <c r="J23" s="541"/>
      <c r="K23" s="541"/>
      <c r="L23" s="544"/>
      <c r="M23" s="541"/>
      <c r="N23" s="541"/>
      <c r="O23" s="541"/>
      <c r="P23" s="541"/>
      <c r="Q23" s="544"/>
      <c r="R23" s="541"/>
      <c r="S23" s="541"/>
      <c r="T23" s="541"/>
      <c r="U23" s="541"/>
      <c r="V23" s="544"/>
      <c r="W23" s="541"/>
      <c r="X23" s="541"/>
      <c r="Y23" s="541"/>
      <c r="Z23" s="541"/>
      <c r="AA23" s="544"/>
      <c r="AB23" s="535"/>
      <c r="AC23" s="535"/>
      <c r="AD23" s="535"/>
      <c r="AE23" s="535"/>
      <c r="AF23" s="532"/>
      <c r="AG23" s="535"/>
      <c r="AH23" s="535"/>
      <c r="AI23" s="535"/>
      <c r="AJ23" s="535"/>
      <c r="AK23" s="532"/>
      <c r="AL23" s="535"/>
      <c r="AM23" s="535"/>
      <c r="AN23" s="535"/>
      <c r="AO23" s="538"/>
      <c r="AP23" s="532"/>
      <c r="AQ23" s="535"/>
      <c r="AR23" s="535"/>
      <c r="AS23" s="535"/>
      <c r="AT23" s="570"/>
      <c r="AU23" s="573"/>
      <c r="AV23" s="573"/>
      <c r="AW23" s="573"/>
      <c r="AX23" s="573"/>
      <c r="AY23" s="573"/>
      <c r="AZ23" s="573"/>
      <c r="BA23" s="573"/>
      <c r="BB23" s="573"/>
      <c r="BC23" s="573"/>
      <c r="BD23" s="573"/>
      <c r="BE23" s="573"/>
      <c r="BF23" s="573"/>
      <c r="BG23" s="573"/>
      <c r="BH23" s="573"/>
      <c r="BI23" s="573"/>
    </row>
    <row r="24" spans="1:61" ht="18" hidden="1">
      <c r="A24" s="567"/>
      <c r="B24" s="312"/>
      <c r="C24" s="313"/>
      <c r="D24" s="313"/>
      <c r="E24" s="314"/>
      <c r="F24" s="571"/>
      <c r="G24" s="545"/>
      <c r="H24" s="542"/>
      <c r="I24" s="542"/>
      <c r="J24" s="542"/>
      <c r="K24" s="542"/>
      <c r="L24" s="545"/>
      <c r="M24" s="542"/>
      <c r="N24" s="542"/>
      <c r="O24" s="542"/>
      <c r="P24" s="542"/>
      <c r="Q24" s="545"/>
      <c r="R24" s="542"/>
      <c r="S24" s="542"/>
      <c r="T24" s="542"/>
      <c r="U24" s="542"/>
      <c r="V24" s="545"/>
      <c r="W24" s="542"/>
      <c r="X24" s="542"/>
      <c r="Y24" s="542"/>
      <c r="Z24" s="542"/>
      <c r="AA24" s="545"/>
      <c r="AB24" s="536"/>
      <c r="AC24" s="536"/>
      <c r="AD24" s="536"/>
      <c r="AE24" s="536"/>
      <c r="AF24" s="533"/>
      <c r="AG24" s="536"/>
      <c r="AH24" s="536"/>
      <c r="AI24" s="536"/>
      <c r="AJ24" s="536"/>
      <c r="AK24" s="533"/>
      <c r="AL24" s="536"/>
      <c r="AM24" s="536"/>
      <c r="AN24" s="536"/>
      <c r="AO24" s="539"/>
      <c r="AP24" s="533"/>
      <c r="AQ24" s="536"/>
      <c r="AR24" s="536"/>
      <c r="AS24" s="536"/>
      <c r="AT24" s="571"/>
      <c r="AU24" s="573"/>
      <c r="AV24" s="573"/>
      <c r="AW24" s="573"/>
      <c r="AX24" s="573"/>
      <c r="AY24" s="573"/>
      <c r="AZ24" s="573"/>
      <c r="BA24" s="573"/>
      <c r="BB24" s="573"/>
      <c r="BC24" s="573"/>
      <c r="BD24" s="573"/>
      <c r="BE24" s="573"/>
      <c r="BF24" s="573"/>
      <c r="BG24" s="573"/>
      <c r="BH24" s="573"/>
      <c r="BI24" s="573"/>
    </row>
    <row r="25" spans="1:61" ht="36.75" customHeight="1">
      <c r="A25" s="295" t="s">
        <v>36</v>
      </c>
      <c r="B25" s="289"/>
      <c r="C25" s="527" t="s">
        <v>37</v>
      </c>
      <c r="D25" s="527"/>
      <c r="E25" s="290"/>
      <c r="F25" s="305" t="s">
        <v>54</v>
      </c>
      <c r="G25" s="297"/>
      <c r="H25" s="298"/>
      <c r="I25" s="298"/>
      <c r="J25" s="298"/>
      <c r="K25" s="298"/>
      <c r="L25" s="297"/>
      <c r="M25" s="298"/>
      <c r="N25" s="298"/>
      <c r="O25" s="298"/>
      <c r="P25" s="298"/>
      <c r="Q25" s="297"/>
      <c r="R25" s="298"/>
      <c r="S25" s="298"/>
      <c r="T25" s="298"/>
      <c r="U25" s="298"/>
      <c r="V25" s="297"/>
      <c r="W25" s="298"/>
      <c r="X25" s="298"/>
      <c r="Y25" s="298"/>
      <c r="Z25" s="298"/>
      <c r="AA25" s="297"/>
      <c r="AB25" s="299"/>
      <c r="AC25" s="299"/>
      <c r="AD25" s="299"/>
      <c r="AE25" s="299"/>
      <c r="AF25" s="301"/>
      <c r="AG25" s="299"/>
      <c r="AH25" s="299"/>
      <c r="AI25" s="299"/>
      <c r="AJ25" s="299"/>
      <c r="AK25" s="301"/>
      <c r="AL25" s="299"/>
      <c r="AM25" s="299"/>
      <c r="AN25" s="299"/>
      <c r="AO25" s="302"/>
      <c r="AP25" s="301"/>
      <c r="AQ25" s="299"/>
      <c r="AR25" s="299"/>
      <c r="AS25" s="299"/>
      <c r="AT25" s="296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</row>
    <row r="26" spans="1:61" ht="18">
      <c r="A26" s="288" t="s">
        <v>38</v>
      </c>
      <c r="B26" s="289"/>
      <c r="C26" s="526" t="s">
        <v>55</v>
      </c>
      <c r="D26" s="526"/>
      <c r="E26" s="290"/>
      <c r="F26" s="284" t="s">
        <v>56</v>
      </c>
      <c r="G26" s="300"/>
      <c r="H26" s="292"/>
      <c r="I26" s="292"/>
      <c r="J26" s="292"/>
      <c r="K26" s="292"/>
      <c r="L26" s="300"/>
      <c r="M26" s="292"/>
      <c r="N26" s="292"/>
      <c r="O26" s="292"/>
      <c r="P26" s="292"/>
      <c r="Q26" s="300"/>
      <c r="R26" s="292"/>
      <c r="S26" s="292"/>
      <c r="T26" s="292"/>
      <c r="U26" s="292"/>
      <c r="V26" s="300"/>
      <c r="W26" s="292"/>
      <c r="X26" s="292"/>
      <c r="Y26" s="292"/>
      <c r="Z26" s="292"/>
      <c r="AA26" s="300"/>
      <c r="AB26" s="283"/>
      <c r="AC26" s="283"/>
      <c r="AD26" s="283"/>
      <c r="AE26" s="283"/>
      <c r="AF26" s="282"/>
      <c r="AG26" s="283"/>
      <c r="AH26" s="283"/>
      <c r="AI26" s="283"/>
      <c r="AJ26" s="283"/>
      <c r="AK26" s="282"/>
      <c r="AL26" s="283"/>
      <c r="AM26" s="283"/>
      <c r="AN26" s="283"/>
      <c r="AO26" s="286"/>
      <c r="AP26" s="282"/>
      <c r="AQ26" s="283"/>
      <c r="AR26" s="283"/>
      <c r="AS26" s="283"/>
      <c r="AT26" s="284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</row>
    <row r="27" spans="1:61" ht="18">
      <c r="A27" s="565" t="s">
        <v>64</v>
      </c>
      <c r="B27" s="306"/>
      <c r="C27" s="568" t="s">
        <v>62</v>
      </c>
      <c r="D27" s="568"/>
      <c r="E27" s="307"/>
      <c r="F27" s="569"/>
      <c r="G27" s="543"/>
      <c r="H27" s="540"/>
      <c r="I27" s="540"/>
      <c r="J27" s="540"/>
      <c r="K27" s="540"/>
      <c r="L27" s="543"/>
      <c r="M27" s="540"/>
      <c r="N27" s="540"/>
      <c r="O27" s="540"/>
      <c r="P27" s="540"/>
      <c r="Q27" s="543"/>
      <c r="R27" s="540"/>
      <c r="S27" s="540"/>
      <c r="T27" s="540"/>
      <c r="U27" s="540"/>
      <c r="V27" s="543"/>
      <c r="W27" s="540"/>
      <c r="X27" s="540"/>
      <c r="Y27" s="540"/>
      <c r="Z27" s="540"/>
      <c r="AA27" s="543"/>
      <c r="AB27" s="534"/>
      <c r="AC27" s="534"/>
      <c r="AD27" s="534"/>
      <c r="AE27" s="534"/>
      <c r="AF27" s="531"/>
      <c r="AG27" s="534"/>
      <c r="AH27" s="534"/>
      <c r="AI27" s="534"/>
      <c r="AJ27" s="534"/>
      <c r="AK27" s="531"/>
      <c r="AL27" s="534"/>
      <c r="AM27" s="534"/>
      <c r="AN27" s="534"/>
      <c r="AO27" s="537"/>
      <c r="AP27" s="531"/>
      <c r="AQ27" s="534"/>
      <c r="AR27" s="534"/>
      <c r="AS27" s="534"/>
      <c r="AT27" s="569"/>
      <c r="AU27" s="573"/>
      <c r="AV27" s="573"/>
      <c r="AW27" s="573"/>
      <c r="AX27" s="573"/>
      <c r="AY27" s="573"/>
      <c r="AZ27" s="573"/>
      <c r="BA27" s="573"/>
      <c r="BB27" s="573"/>
      <c r="BC27" s="573"/>
      <c r="BD27" s="573"/>
      <c r="BE27" s="573"/>
      <c r="BF27" s="573"/>
      <c r="BG27" s="573"/>
      <c r="BH27" s="573"/>
      <c r="BI27" s="573"/>
    </row>
    <row r="28" spans="1:61" ht="15.75" customHeight="1">
      <c r="A28" s="566"/>
      <c r="B28" s="308"/>
      <c r="C28" s="309"/>
      <c r="D28" s="310" t="s">
        <v>63</v>
      </c>
      <c r="E28" s="311"/>
      <c r="F28" s="570"/>
      <c r="G28" s="544"/>
      <c r="H28" s="541"/>
      <c r="I28" s="541"/>
      <c r="J28" s="541"/>
      <c r="K28" s="541"/>
      <c r="L28" s="544"/>
      <c r="M28" s="541"/>
      <c r="N28" s="541"/>
      <c r="O28" s="541"/>
      <c r="P28" s="541"/>
      <c r="Q28" s="544"/>
      <c r="R28" s="541"/>
      <c r="S28" s="541"/>
      <c r="T28" s="541"/>
      <c r="U28" s="541"/>
      <c r="V28" s="544"/>
      <c r="W28" s="541"/>
      <c r="X28" s="541"/>
      <c r="Y28" s="541"/>
      <c r="Z28" s="541"/>
      <c r="AA28" s="544"/>
      <c r="AB28" s="535"/>
      <c r="AC28" s="535"/>
      <c r="AD28" s="535"/>
      <c r="AE28" s="535"/>
      <c r="AF28" s="532"/>
      <c r="AG28" s="535"/>
      <c r="AH28" s="535"/>
      <c r="AI28" s="535"/>
      <c r="AJ28" s="535"/>
      <c r="AK28" s="532"/>
      <c r="AL28" s="535"/>
      <c r="AM28" s="535"/>
      <c r="AN28" s="535"/>
      <c r="AO28" s="538"/>
      <c r="AP28" s="532"/>
      <c r="AQ28" s="535"/>
      <c r="AR28" s="535"/>
      <c r="AS28" s="535"/>
      <c r="AT28" s="570"/>
      <c r="AU28" s="573"/>
      <c r="AV28" s="573"/>
      <c r="AW28" s="573"/>
      <c r="AX28" s="573"/>
      <c r="AY28" s="573"/>
      <c r="AZ28" s="573"/>
      <c r="BA28" s="573"/>
      <c r="BB28" s="573"/>
      <c r="BC28" s="573"/>
      <c r="BD28" s="573"/>
      <c r="BE28" s="573"/>
      <c r="BF28" s="573"/>
      <c r="BG28" s="573"/>
      <c r="BH28" s="573"/>
      <c r="BI28" s="573"/>
    </row>
    <row r="29" spans="1:61" ht="6.75" customHeight="1" hidden="1">
      <c r="A29" s="567"/>
      <c r="B29" s="312"/>
      <c r="C29" s="313"/>
      <c r="D29" s="313"/>
      <c r="E29" s="314"/>
      <c r="F29" s="571"/>
      <c r="G29" s="545"/>
      <c r="H29" s="542"/>
      <c r="I29" s="542"/>
      <c r="J29" s="542"/>
      <c r="K29" s="542"/>
      <c r="L29" s="545"/>
      <c r="M29" s="542"/>
      <c r="N29" s="542"/>
      <c r="O29" s="542"/>
      <c r="P29" s="542"/>
      <c r="Q29" s="545"/>
      <c r="R29" s="542"/>
      <c r="S29" s="542"/>
      <c r="T29" s="542"/>
      <c r="U29" s="542"/>
      <c r="V29" s="545"/>
      <c r="W29" s="542"/>
      <c r="X29" s="542"/>
      <c r="Y29" s="542"/>
      <c r="Z29" s="542"/>
      <c r="AA29" s="545"/>
      <c r="AB29" s="536"/>
      <c r="AC29" s="536"/>
      <c r="AD29" s="536"/>
      <c r="AE29" s="536"/>
      <c r="AF29" s="533"/>
      <c r="AG29" s="536"/>
      <c r="AH29" s="536"/>
      <c r="AI29" s="536"/>
      <c r="AJ29" s="536"/>
      <c r="AK29" s="533"/>
      <c r="AL29" s="536"/>
      <c r="AM29" s="536"/>
      <c r="AN29" s="536"/>
      <c r="AO29" s="539"/>
      <c r="AP29" s="533"/>
      <c r="AQ29" s="536"/>
      <c r="AR29" s="536"/>
      <c r="AS29" s="536"/>
      <c r="AT29" s="571"/>
      <c r="AU29" s="573"/>
      <c r="AV29" s="573"/>
      <c r="AW29" s="573"/>
      <c r="AX29" s="573"/>
      <c r="AY29" s="573"/>
      <c r="AZ29" s="573"/>
      <c r="BA29" s="573"/>
      <c r="BB29" s="573"/>
      <c r="BC29" s="573"/>
      <c r="BD29" s="573"/>
      <c r="BE29" s="573"/>
      <c r="BF29" s="573"/>
      <c r="BG29" s="573"/>
      <c r="BH29" s="573"/>
      <c r="BI29" s="573"/>
    </row>
    <row r="30" spans="1:61" ht="41.25" customHeight="1">
      <c r="A30" s="295" t="s">
        <v>36</v>
      </c>
      <c r="B30" s="289"/>
      <c r="C30" s="527" t="s">
        <v>37</v>
      </c>
      <c r="D30" s="527"/>
      <c r="E30" s="290"/>
      <c r="F30" s="305" t="s">
        <v>54</v>
      </c>
      <c r="G30" s="297"/>
      <c r="H30" s="298"/>
      <c r="I30" s="298"/>
      <c r="J30" s="298"/>
      <c r="K30" s="298"/>
      <c r="L30" s="297"/>
      <c r="M30" s="298"/>
      <c r="N30" s="298"/>
      <c r="O30" s="298"/>
      <c r="P30" s="298"/>
      <c r="Q30" s="297"/>
      <c r="R30" s="298"/>
      <c r="S30" s="298"/>
      <c r="T30" s="298"/>
      <c r="U30" s="298"/>
      <c r="V30" s="297"/>
      <c r="W30" s="298"/>
      <c r="X30" s="298"/>
      <c r="Y30" s="298"/>
      <c r="Z30" s="298"/>
      <c r="AA30" s="297"/>
      <c r="AB30" s="299"/>
      <c r="AC30" s="299"/>
      <c r="AD30" s="299"/>
      <c r="AE30" s="299"/>
      <c r="AF30" s="301"/>
      <c r="AG30" s="299"/>
      <c r="AH30" s="299"/>
      <c r="AI30" s="299"/>
      <c r="AJ30" s="299"/>
      <c r="AK30" s="301"/>
      <c r="AL30" s="299"/>
      <c r="AM30" s="299"/>
      <c r="AN30" s="299"/>
      <c r="AO30" s="302"/>
      <c r="AP30" s="301"/>
      <c r="AQ30" s="299"/>
      <c r="AR30" s="299"/>
      <c r="AS30" s="299"/>
      <c r="AT30" s="296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</row>
    <row r="31" spans="1:61" ht="18">
      <c r="A31" s="288" t="s">
        <v>38</v>
      </c>
      <c r="B31" s="289"/>
      <c r="C31" s="526" t="s">
        <v>55</v>
      </c>
      <c r="D31" s="526"/>
      <c r="E31" s="290"/>
      <c r="F31" s="284" t="s">
        <v>56</v>
      </c>
      <c r="G31" s="300"/>
      <c r="H31" s="292"/>
      <c r="I31" s="292"/>
      <c r="J31" s="292"/>
      <c r="K31" s="292"/>
      <c r="L31" s="300"/>
      <c r="M31" s="292"/>
      <c r="N31" s="292"/>
      <c r="O31" s="292"/>
      <c r="P31" s="292"/>
      <c r="Q31" s="300"/>
      <c r="R31" s="292"/>
      <c r="S31" s="292"/>
      <c r="T31" s="292"/>
      <c r="U31" s="292"/>
      <c r="V31" s="300"/>
      <c r="W31" s="292"/>
      <c r="X31" s="292"/>
      <c r="Y31" s="292"/>
      <c r="Z31" s="292"/>
      <c r="AA31" s="300"/>
      <c r="AB31" s="283"/>
      <c r="AC31" s="283"/>
      <c r="AD31" s="283"/>
      <c r="AE31" s="283"/>
      <c r="AF31" s="282"/>
      <c r="AG31" s="283"/>
      <c r="AH31" s="283"/>
      <c r="AI31" s="283"/>
      <c r="AJ31" s="283"/>
      <c r="AK31" s="282"/>
      <c r="AL31" s="283"/>
      <c r="AM31" s="283"/>
      <c r="AN31" s="283"/>
      <c r="AO31" s="286"/>
      <c r="AP31" s="282"/>
      <c r="AQ31" s="283"/>
      <c r="AR31" s="283"/>
      <c r="AS31" s="283"/>
      <c r="AT31" s="284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</row>
    <row r="32" spans="1:61" ht="27" customHeight="1">
      <c r="A32" s="288" t="s">
        <v>65</v>
      </c>
      <c r="B32" s="289"/>
      <c r="C32" s="526" t="s">
        <v>66</v>
      </c>
      <c r="D32" s="526"/>
      <c r="E32" s="290"/>
      <c r="F32" s="284"/>
      <c r="G32" s="300"/>
      <c r="H32" s="292"/>
      <c r="I32" s="292"/>
      <c r="J32" s="292"/>
      <c r="K32" s="292"/>
      <c r="L32" s="300"/>
      <c r="M32" s="292"/>
      <c r="N32" s="292"/>
      <c r="O32" s="292"/>
      <c r="P32" s="292"/>
      <c r="Q32" s="300"/>
      <c r="R32" s="292"/>
      <c r="S32" s="292"/>
      <c r="T32" s="292"/>
      <c r="U32" s="292"/>
      <c r="V32" s="300"/>
      <c r="W32" s="292"/>
      <c r="X32" s="292"/>
      <c r="Y32" s="292"/>
      <c r="Z32" s="292"/>
      <c r="AA32" s="300"/>
      <c r="AB32" s="283"/>
      <c r="AC32" s="283"/>
      <c r="AD32" s="283"/>
      <c r="AE32" s="283"/>
      <c r="AF32" s="282"/>
      <c r="AG32" s="283"/>
      <c r="AH32" s="283"/>
      <c r="AI32" s="283"/>
      <c r="AJ32" s="283"/>
      <c r="AK32" s="282"/>
      <c r="AL32" s="283"/>
      <c r="AM32" s="283"/>
      <c r="AN32" s="283"/>
      <c r="AO32" s="286"/>
      <c r="AP32" s="282"/>
      <c r="AQ32" s="283"/>
      <c r="AR32" s="283"/>
      <c r="AS32" s="283"/>
      <c r="AT32" s="284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</row>
    <row r="33" spans="1:61" ht="39.75" customHeight="1">
      <c r="A33" s="295" t="s">
        <v>67</v>
      </c>
      <c r="B33" s="289"/>
      <c r="C33" s="526" t="s">
        <v>68</v>
      </c>
      <c r="D33" s="526"/>
      <c r="E33" s="290"/>
      <c r="F33" s="296" t="s">
        <v>47</v>
      </c>
      <c r="G33" s="297"/>
      <c r="H33" s="298"/>
      <c r="I33" s="298"/>
      <c r="J33" s="298"/>
      <c r="K33" s="292"/>
      <c r="L33" s="297"/>
      <c r="M33" s="298"/>
      <c r="N33" s="298"/>
      <c r="O33" s="298"/>
      <c r="P33" s="292"/>
      <c r="Q33" s="297"/>
      <c r="R33" s="298"/>
      <c r="S33" s="298"/>
      <c r="T33" s="298"/>
      <c r="U33" s="292"/>
      <c r="V33" s="297"/>
      <c r="W33" s="298"/>
      <c r="X33" s="298"/>
      <c r="Y33" s="298"/>
      <c r="Z33" s="292"/>
      <c r="AA33" s="297"/>
      <c r="AB33" s="299"/>
      <c r="AC33" s="299"/>
      <c r="AD33" s="299"/>
      <c r="AE33" s="283"/>
      <c r="AF33" s="301"/>
      <c r="AG33" s="299"/>
      <c r="AH33" s="299"/>
      <c r="AI33" s="299"/>
      <c r="AJ33" s="283"/>
      <c r="AK33" s="301"/>
      <c r="AL33" s="299"/>
      <c r="AM33" s="299"/>
      <c r="AN33" s="299"/>
      <c r="AO33" s="286"/>
      <c r="AP33" s="301"/>
      <c r="AQ33" s="299"/>
      <c r="AR33" s="299"/>
      <c r="AS33" s="299"/>
      <c r="AT33" s="284"/>
      <c r="AU33" s="209"/>
      <c r="AV33" s="209"/>
      <c r="AW33" s="209"/>
      <c r="AX33" s="209"/>
      <c r="AY33" s="205"/>
      <c r="AZ33" s="209"/>
      <c r="BA33" s="209"/>
      <c r="BB33" s="209"/>
      <c r="BC33" s="209"/>
      <c r="BD33" s="205"/>
      <c r="BE33" s="209"/>
      <c r="BF33" s="209"/>
      <c r="BG33" s="209"/>
      <c r="BH33" s="209"/>
      <c r="BI33" s="205"/>
    </row>
    <row r="34" spans="1:61" ht="49.5" customHeight="1">
      <c r="A34" s="295" t="s">
        <v>69</v>
      </c>
      <c r="B34" s="289"/>
      <c r="C34" s="526" t="s">
        <v>70</v>
      </c>
      <c r="D34" s="526"/>
      <c r="E34" s="290"/>
      <c r="F34" s="296" t="s">
        <v>47</v>
      </c>
      <c r="G34" s="297"/>
      <c r="H34" s="298"/>
      <c r="I34" s="298"/>
      <c r="J34" s="298"/>
      <c r="K34" s="298"/>
      <c r="L34" s="297"/>
      <c r="M34" s="298"/>
      <c r="N34" s="298"/>
      <c r="O34" s="298"/>
      <c r="P34" s="298"/>
      <c r="Q34" s="297"/>
      <c r="R34" s="298"/>
      <c r="S34" s="298"/>
      <c r="T34" s="298"/>
      <c r="U34" s="298"/>
      <c r="V34" s="297"/>
      <c r="W34" s="298"/>
      <c r="X34" s="298"/>
      <c r="Y34" s="298"/>
      <c r="Z34" s="298"/>
      <c r="AA34" s="297"/>
      <c r="AB34" s="299"/>
      <c r="AC34" s="299"/>
      <c r="AD34" s="299"/>
      <c r="AE34" s="299"/>
      <c r="AF34" s="301"/>
      <c r="AG34" s="299"/>
      <c r="AH34" s="299"/>
      <c r="AI34" s="299"/>
      <c r="AJ34" s="299"/>
      <c r="AK34" s="301"/>
      <c r="AL34" s="299"/>
      <c r="AM34" s="299"/>
      <c r="AN34" s="299"/>
      <c r="AO34" s="302"/>
      <c r="AP34" s="301"/>
      <c r="AQ34" s="299"/>
      <c r="AR34" s="299"/>
      <c r="AS34" s="299"/>
      <c r="AT34" s="296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209"/>
    </row>
    <row r="35" spans="1:61" ht="42.75" customHeight="1">
      <c r="A35" s="295" t="s">
        <v>36</v>
      </c>
      <c r="B35" s="289"/>
      <c r="C35" s="527" t="s">
        <v>37</v>
      </c>
      <c r="D35" s="527"/>
      <c r="E35" s="290"/>
      <c r="F35" s="305" t="s">
        <v>71</v>
      </c>
      <c r="G35" s="297"/>
      <c r="H35" s="298"/>
      <c r="I35" s="298"/>
      <c r="J35" s="298"/>
      <c r="K35" s="298"/>
      <c r="L35" s="297"/>
      <c r="M35" s="298"/>
      <c r="N35" s="298"/>
      <c r="O35" s="298"/>
      <c r="P35" s="298"/>
      <c r="Q35" s="297"/>
      <c r="R35" s="298"/>
      <c r="S35" s="298"/>
      <c r="T35" s="298"/>
      <c r="U35" s="298"/>
      <c r="V35" s="297"/>
      <c r="W35" s="298"/>
      <c r="X35" s="298"/>
      <c r="Y35" s="298"/>
      <c r="Z35" s="298"/>
      <c r="AA35" s="297"/>
      <c r="AB35" s="299"/>
      <c r="AC35" s="299"/>
      <c r="AD35" s="299"/>
      <c r="AE35" s="299"/>
      <c r="AF35" s="301"/>
      <c r="AG35" s="299"/>
      <c r="AH35" s="299"/>
      <c r="AI35" s="299"/>
      <c r="AJ35" s="299"/>
      <c r="AK35" s="301"/>
      <c r="AL35" s="299"/>
      <c r="AM35" s="299"/>
      <c r="AN35" s="299"/>
      <c r="AO35" s="302"/>
      <c r="AP35" s="301"/>
      <c r="AQ35" s="299"/>
      <c r="AR35" s="299"/>
      <c r="AS35" s="299"/>
      <c r="AT35" s="296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</row>
    <row r="36" spans="1:61" ht="18">
      <c r="A36" s="288" t="s">
        <v>38</v>
      </c>
      <c r="B36" s="289"/>
      <c r="C36" s="526" t="s">
        <v>72</v>
      </c>
      <c r="D36" s="526"/>
      <c r="E36" s="290"/>
      <c r="F36" s="284" t="s">
        <v>73</v>
      </c>
      <c r="G36" s="300"/>
      <c r="H36" s="292"/>
      <c r="I36" s="292"/>
      <c r="J36" s="292"/>
      <c r="K36" s="292"/>
      <c r="L36" s="300"/>
      <c r="M36" s="292"/>
      <c r="N36" s="292"/>
      <c r="O36" s="292"/>
      <c r="P36" s="292"/>
      <c r="Q36" s="300"/>
      <c r="R36" s="292"/>
      <c r="S36" s="292"/>
      <c r="T36" s="292"/>
      <c r="U36" s="292"/>
      <c r="V36" s="300"/>
      <c r="W36" s="292"/>
      <c r="X36" s="292"/>
      <c r="Y36" s="292"/>
      <c r="Z36" s="292"/>
      <c r="AA36" s="300"/>
      <c r="AB36" s="283"/>
      <c r="AC36" s="283"/>
      <c r="AD36" s="283"/>
      <c r="AE36" s="283"/>
      <c r="AF36" s="282"/>
      <c r="AG36" s="283"/>
      <c r="AH36" s="283"/>
      <c r="AI36" s="283"/>
      <c r="AJ36" s="283"/>
      <c r="AK36" s="282"/>
      <c r="AL36" s="283"/>
      <c r="AM36" s="283"/>
      <c r="AN36" s="283"/>
      <c r="AO36" s="286"/>
      <c r="AP36" s="282"/>
      <c r="AQ36" s="283"/>
      <c r="AR36" s="283"/>
      <c r="AS36" s="283"/>
      <c r="AT36" s="284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</row>
    <row r="37" spans="1:61" ht="18">
      <c r="A37" s="288" t="s">
        <v>74</v>
      </c>
      <c r="B37" s="289"/>
      <c r="C37" s="526" t="s">
        <v>66</v>
      </c>
      <c r="D37" s="526"/>
      <c r="E37" s="290"/>
      <c r="F37" s="296" t="s">
        <v>47</v>
      </c>
      <c r="G37" s="300"/>
      <c r="H37" s="292"/>
      <c r="I37" s="292"/>
      <c r="J37" s="292"/>
      <c r="K37" s="292"/>
      <c r="L37" s="300"/>
      <c r="M37" s="292"/>
      <c r="N37" s="292"/>
      <c r="O37" s="292"/>
      <c r="P37" s="292"/>
      <c r="Q37" s="300"/>
      <c r="R37" s="292"/>
      <c r="S37" s="292"/>
      <c r="T37" s="292"/>
      <c r="U37" s="292"/>
      <c r="V37" s="300"/>
      <c r="W37" s="292"/>
      <c r="X37" s="292"/>
      <c r="Y37" s="292"/>
      <c r="Z37" s="292"/>
      <c r="AA37" s="300"/>
      <c r="AB37" s="283"/>
      <c r="AC37" s="283"/>
      <c r="AD37" s="283"/>
      <c r="AE37" s="283"/>
      <c r="AF37" s="282"/>
      <c r="AG37" s="283"/>
      <c r="AH37" s="283"/>
      <c r="AI37" s="283"/>
      <c r="AJ37" s="283"/>
      <c r="AK37" s="282"/>
      <c r="AL37" s="283"/>
      <c r="AM37" s="283"/>
      <c r="AN37" s="283"/>
      <c r="AO37" s="286"/>
      <c r="AP37" s="282"/>
      <c r="AQ37" s="283"/>
      <c r="AR37" s="283"/>
      <c r="AS37" s="283"/>
      <c r="AT37" s="284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</row>
    <row r="38" spans="1:61" ht="27.75" customHeight="1">
      <c r="A38" s="295" t="s">
        <v>75</v>
      </c>
      <c r="B38" s="289"/>
      <c r="C38" s="526" t="s">
        <v>76</v>
      </c>
      <c r="D38" s="526"/>
      <c r="E38" s="290"/>
      <c r="F38" s="296"/>
      <c r="G38" s="297">
        <f>G39</f>
        <v>0.74</v>
      </c>
      <c r="H38" s="298"/>
      <c r="I38" s="298">
        <f>I39</f>
        <v>7.11</v>
      </c>
      <c r="J38" s="298"/>
      <c r="K38" s="293"/>
      <c r="L38" s="297">
        <f>L39</f>
        <v>0.82</v>
      </c>
      <c r="M38" s="298"/>
      <c r="N38" s="298">
        <f>N39</f>
        <v>4.22</v>
      </c>
      <c r="O38" s="298"/>
      <c r="P38" s="293"/>
      <c r="Q38" s="297">
        <f>Q39</f>
        <v>0.77</v>
      </c>
      <c r="R38" s="298"/>
      <c r="S38" s="298">
        <f>S39</f>
        <v>7.38</v>
      </c>
      <c r="T38" s="298"/>
      <c r="U38" s="293"/>
      <c r="V38" s="297">
        <f>V39</f>
        <v>0.39</v>
      </c>
      <c r="W38" s="298"/>
      <c r="X38" s="298">
        <f>X39</f>
        <v>3.75</v>
      </c>
      <c r="Y38" s="298"/>
      <c r="Z38" s="293"/>
      <c r="AA38" s="297">
        <f>AA39</f>
        <v>0.37</v>
      </c>
      <c r="AB38" s="299"/>
      <c r="AC38" s="299">
        <f>AC39</f>
        <v>3.62</v>
      </c>
      <c r="AD38" s="299"/>
      <c r="AE38" s="286"/>
      <c r="AF38" s="301">
        <f>AF39</f>
        <v>0.77</v>
      </c>
      <c r="AG38" s="299"/>
      <c r="AH38" s="299">
        <f>AH39</f>
        <v>7.45</v>
      </c>
      <c r="AI38" s="299"/>
      <c r="AJ38" s="286"/>
      <c r="AK38" s="301">
        <f>AK39</f>
        <v>0.39</v>
      </c>
      <c r="AL38" s="299"/>
      <c r="AM38" s="298">
        <f>AM39</f>
        <v>3.78</v>
      </c>
      <c r="AN38" s="299"/>
      <c r="AO38" s="286"/>
      <c r="AP38" s="301">
        <f>AP39</f>
        <v>0.37</v>
      </c>
      <c r="AQ38" s="299"/>
      <c r="AR38" s="298">
        <f>AR39</f>
        <v>3.66</v>
      </c>
      <c r="AS38" s="298"/>
      <c r="AT38" s="294"/>
      <c r="AU38" s="209"/>
      <c r="AV38" s="209"/>
      <c r="AW38" s="209"/>
      <c r="AX38" s="209"/>
      <c r="AY38" s="205"/>
      <c r="AZ38" s="209"/>
      <c r="BA38" s="209"/>
      <c r="BB38" s="209"/>
      <c r="BC38" s="209"/>
      <c r="BD38" s="205"/>
      <c r="BE38" s="209"/>
      <c r="BF38" s="209"/>
      <c r="BG38" s="209"/>
      <c r="BH38" s="209"/>
      <c r="BI38" s="205"/>
    </row>
    <row r="39" spans="1:61" ht="24" customHeight="1">
      <c r="A39" s="295" t="s">
        <v>77</v>
      </c>
      <c r="B39" s="289"/>
      <c r="C39" s="526" t="s">
        <v>78</v>
      </c>
      <c r="D39" s="526"/>
      <c r="E39" s="290"/>
      <c r="F39" s="296"/>
      <c r="G39" s="297">
        <v>0.74</v>
      </c>
      <c r="H39" s="298"/>
      <c r="I39" s="298">
        <v>7.11</v>
      </c>
      <c r="J39" s="315">
        <f>J43</f>
        <v>0.4133</v>
      </c>
      <c r="K39" s="293">
        <f>SUM(G39:J39)</f>
        <v>8.263300000000001</v>
      </c>
      <c r="L39" s="297">
        <v>0.82</v>
      </c>
      <c r="M39" s="298"/>
      <c r="N39" s="298">
        <v>4.22</v>
      </c>
      <c r="O39" s="315">
        <f>O43</f>
        <v>0.4133</v>
      </c>
      <c r="P39" s="293">
        <f>SUM(L39:O39)</f>
        <v>5.4533000000000005</v>
      </c>
      <c r="Q39" s="297">
        <v>0.77</v>
      </c>
      <c r="R39" s="298"/>
      <c r="S39" s="298">
        <v>7.38</v>
      </c>
      <c r="T39" s="315">
        <f>T43</f>
        <v>0.4133</v>
      </c>
      <c r="U39" s="293">
        <f>SUM(Q39:T39)</f>
        <v>8.5633</v>
      </c>
      <c r="V39" s="297">
        <v>0.39</v>
      </c>
      <c r="W39" s="298"/>
      <c r="X39" s="298">
        <v>3.75</v>
      </c>
      <c r="Y39" s="315">
        <f>Y43</f>
        <v>0.4133</v>
      </c>
      <c r="Z39" s="293">
        <f>SUM(V39:Y39)</f>
        <v>4.5533</v>
      </c>
      <c r="AA39" s="297">
        <v>0.37</v>
      </c>
      <c r="AB39" s="299"/>
      <c r="AC39" s="299">
        <v>3.62</v>
      </c>
      <c r="AD39" s="315">
        <f>AD43</f>
        <v>0.4133</v>
      </c>
      <c r="AE39" s="286">
        <f>SUM(AA39:AD39)</f>
        <v>4.4033</v>
      </c>
      <c r="AF39" s="301">
        <v>0.77</v>
      </c>
      <c r="AG39" s="299"/>
      <c r="AH39" s="299">
        <v>7.45</v>
      </c>
      <c r="AI39" s="315">
        <f>AI43</f>
        <v>0.4133</v>
      </c>
      <c r="AJ39" s="293">
        <f>SUM(AF39:AI39)</f>
        <v>8.6333</v>
      </c>
      <c r="AK39" s="301">
        <v>0.39</v>
      </c>
      <c r="AL39" s="299"/>
      <c r="AM39" s="298">
        <v>3.78</v>
      </c>
      <c r="AN39" s="315">
        <f>AN43</f>
        <v>0.4133</v>
      </c>
      <c r="AO39" s="293">
        <f>SUM(AK39:AN39)</f>
        <v>4.5832999999999995</v>
      </c>
      <c r="AP39" s="301">
        <v>0.37</v>
      </c>
      <c r="AQ39" s="299"/>
      <c r="AR39" s="298">
        <v>3.66</v>
      </c>
      <c r="AS39" s="315">
        <f>AS43</f>
        <v>0.4133</v>
      </c>
      <c r="AT39" s="294">
        <f>SUM(AP39:AS39)</f>
        <v>4.443300000000001</v>
      </c>
      <c r="AU39" s="209"/>
      <c r="AV39" s="209"/>
      <c r="AW39" s="209"/>
      <c r="AX39" s="212"/>
      <c r="AY39" s="205"/>
      <c r="AZ39" s="209"/>
      <c r="BA39" s="209"/>
      <c r="BB39" s="209"/>
      <c r="BC39" s="213"/>
      <c r="BD39" s="205"/>
      <c r="BE39" s="209"/>
      <c r="BF39" s="209"/>
      <c r="BG39" s="209"/>
      <c r="BH39" s="213"/>
      <c r="BI39" s="205"/>
    </row>
    <row r="40" spans="1:61" ht="22.5" customHeight="1">
      <c r="A40" s="288" t="s">
        <v>36</v>
      </c>
      <c r="B40" s="289"/>
      <c r="C40" s="526" t="s">
        <v>37</v>
      </c>
      <c r="D40" s="526"/>
      <c r="E40" s="290"/>
      <c r="F40" s="284" t="s">
        <v>79</v>
      </c>
      <c r="G40" s="300" t="s">
        <v>107</v>
      </c>
      <c r="H40" s="292"/>
      <c r="I40" s="292">
        <v>4.86</v>
      </c>
      <c r="J40" s="292"/>
      <c r="K40" s="293"/>
      <c r="L40" s="300" t="s">
        <v>107</v>
      </c>
      <c r="M40" s="292"/>
      <c r="N40" s="292">
        <v>4.86</v>
      </c>
      <c r="O40" s="292"/>
      <c r="P40" s="293"/>
      <c r="Q40" s="300" t="s">
        <v>107</v>
      </c>
      <c r="R40" s="292"/>
      <c r="S40" s="292">
        <v>4.86</v>
      </c>
      <c r="T40" s="292"/>
      <c r="U40" s="293"/>
      <c r="V40" s="300" t="s">
        <v>107</v>
      </c>
      <c r="W40" s="292"/>
      <c r="X40" s="292">
        <v>4.86</v>
      </c>
      <c r="Y40" s="292"/>
      <c r="Z40" s="293"/>
      <c r="AA40" s="300" t="s">
        <v>107</v>
      </c>
      <c r="AB40" s="283"/>
      <c r="AC40" s="283">
        <v>4.86</v>
      </c>
      <c r="AD40" s="283"/>
      <c r="AE40" s="286"/>
      <c r="AF40" s="282" t="s">
        <v>107</v>
      </c>
      <c r="AG40" s="283"/>
      <c r="AH40" s="283">
        <v>4.86</v>
      </c>
      <c r="AI40" s="283"/>
      <c r="AJ40" s="286"/>
      <c r="AK40" s="282" t="s">
        <v>107</v>
      </c>
      <c r="AL40" s="283"/>
      <c r="AM40" s="283">
        <v>4.86</v>
      </c>
      <c r="AN40" s="283"/>
      <c r="AO40" s="286"/>
      <c r="AP40" s="282" t="s">
        <v>107</v>
      </c>
      <c r="AQ40" s="283"/>
      <c r="AR40" s="283">
        <v>4.86</v>
      </c>
      <c r="AS40" s="283"/>
      <c r="AT40" s="284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</row>
    <row r="41" spans="1:61" ht="35.25" customHeight="1">
      <c r="A41" s="295" t="s">
        <v>38</v>
      </c>
      <c r="B41" s="289"/>
      <c r="C41" s="526" t="s">
        <v>80</v>
      </c>
      <c r="D41" s="526"/>
      <c r="E41" s="290"/>
      <c r="F41" s="296"/>
      <c r="G41" s="297">
        <v>1</v>
      </c>
      <c r="H41" s="298"/>
      <c r="I41" s="298">
        <v>1.02</v>
      </c>
      <c r="J41" s="298"/>
      <c r="K41" s="316"/>
      <c r="L41" s="297">
        <v>1</v>
      </c>
      <c r="M41" s="298"/>
      <c r="N41" s="298">
        <v>1.02</v>
      </c>
      <c r="O41" s="298"/>
      <c r="P41" s="316"/>
      <c r="Q41" s="297">
        <v>1</v>
      </c>
      <c r="R41" s="298"/>
      <c r="S41" s="298">
        <v>1.02</v>
      </c>
      <c r="T41" s="298"/>
      <c r="U41" s="316"/>
      <c r="V41" s="297">
        <v>1</v>
      </c>
      <c r="W41" s="298"/>
      <c r="X41" s="298">
        <v>1.02</v>
      </c>
      <c r="Y41" s="298"/>
      <c r="Z41" s="316"/>
      <c r="AA41" s="297">
        <v>1</v>
      </c>
      <c r="AB41" s="299"/>
      <c r="AC41" s="298">
        <v>1.02</v>
      </c>
      <c r="AD41" s="298"/>
      <c r="AE41" s="316"/>
      <c r="AF41" s="297">
        <v>1</v>
      </c>
      <c r="AG41" s="298"/>
      <c r="AH41" s="298">
        <v>1.02</v>
      </c>
      <c r="AI41" s="298"/>
      <c r="AJ41" s="316"/>
      <c r="AK41" s="301">
        <v>1</v>
      </c>
      <c r="AL41" s="299"/>
      <c r="AM41" s="299">
        <v>1.02</v>
      </c>
      <c r="AN41" s="299"/>
      <c r="AO41" s="302"/>
      <c r="AP41" s="301">
        <v>1</v>
      </c>
      <c r="AQ41" s="299"/>
      <c r="AR41" s="299">
        <v>1.02</v>
      </c>
      <c r="AS41" s="299"/>
      <c r="AT41" s="296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</row>
    <row r="42" spans="1:61" ht="39.75" customHeight="1">
      <c r="A42" s="295" t="s">
        <v>40</v>
      </c>
      <c r="B42" s="289"/>
      <c r="C42" s="526" t="s">
        <v>81</v>
      </c>
      <c r="D42" s="526"/>
      <c r="E42" s="290"/>
      <c r="F42" s="296" t="s">
        <v>47</v>
      </c>
      <c r="G42" s="297">
        <v>147.24</v>
      </c>
      <c r="H42" s="298"/>
      <c r="I42" s="298">
        <f>G42-G48</f>
        <v>146.0454</v>
      </c>
      <c r="J42" s="298">
        <v>72.27</v>
      </c>
      <c r="K42" s="316"/>
      <c r="L42" s="297">
        <v>145.22</v>
      </c>
      <c r="M42" s="298"/>
      <c r="N42" s="298">
        <f>L42-L48</f>
        <v>143.9454</v>
      </c>
      <c r="O42" s="298">
        <v>73.06</v>
      </c>
      <c r="P42" s="316"/>
      <c r="Q42" s="297">
        <f>V42+AA42</f>
        <v>150.69</v>
      </c>
      <c r="R42" s="298"/>
      <c r="S42" s="298">
        <v>134.216</v>
      </c>
      <c r="T42" s="298">
        <v>75.01</v>
      </c>
      <c r="U42" s="316"/>
      <c r="V42" s="297">
        <v>76.35</v>
      </c>
      <c r="W42" s="298"/>
      <c r="X42" s="298">
        <f>V42-V48</f>
        <v>75.7327</v>
      </c>
      <c r="Y42" s="298">
        <v>37.8</v>
      </c>
      <c r="Z42" s="316"/>
      <c r="AA42" s="297">
        <v>74.34</v>
      </c>
      <c r="AB42" s="299"/>
      <c r="AC42" s="298">
        <f>AA42-AA48</f>
        <v>73.7427</v>
      </c>
      <c r="AD42" s="298">
        <v>37.21</v>
      </c>
      <c r="AE42" s="316"/>
      <c r="AF42" s="297">
        <v>150.69</v>
      </c>
      <c r="AG42" s="298"/>
      <c r="AH42" s="298">
        <f>AF42-AF48</f>
        <v>149.4654</v>
      </c>
      <c r="AI42" s="298">
        <v>74.94</v>
      </c>
      <c r="AJ42" s="316"/>
      <c r="AK42" s="301">
        <v>76.35</v>
      </c>
      <c r="AL42" s="299"/>
      <c r="AM42" s="298">
        <f>AK42-AK48</f>
        <v>75.7327</v>
      </c>
      <c r="AN42" s="298">
        <v>37.77</v>
      </c>
      <c r="AO42" s="302"/>
      <c r="AP42" s="301">
        <v>74.34</v>
      </c>
      <c r="AQ42" s="299"/>
      <c r="AR42" s="317">
        <f>AP42-AP48</f>
        <v>73.7427</v>
      </c>
      <c r="AS42" s="298">
        <v>37.17</v>
      </c>
      <c r="AT42" s="296"/>
      <c r="AU42" s="209"/>
      <c r="AV42" s="209"/>
      <c r="AW42" s="214"/>
      <c r="AX42" s="210"/>
      <c r="AY42" s="209"/>
      <c r="AZ42" s="209"/>
      <c r="BA42" s="209"/>
      <c r="BB42" s="214"/>
      <c r="BC42" s="210"/>
      <c r="BD42" s="209"/>
      <c r="BE42" s="209"/>
      <c r="BF42" s="209"/>
      <c r="BG42" s="214"/>
      <c r="BH42" s="210"/>
      <c r="BI42" s="209"/>
    </row>
    <row r="43" spans="1:61" ht="41.25" customHeight="1">
      <c r="A43" s="295" t="s">
        <v>82</v>
      </c>
      <c r="B43" s="289"/>
      <c r="C43" s="526" t="s">
        <v>83</v>
      </c>
      <c r="D43" s="526"/>
      <c r="E43" s="290"/>
      <c r="F43" s="296" t="s">
        <v>47</v>
      </c>
      <c r="G43" s="318"/>
      <c r="H43" s="315"/>
      <c r="I43" s="315"/>
      <c r="J43" s="298">
        <v>0.4133</v>
      </c>
      <c r="K43" s="293"/>
      <c r="L43" s="318"/>
      <c r="M43" s="315"/>
      <c r="N43" s="315"/>
      <c r="O43" s="298">
        <v>0.4133</v>
      </c>
      <c r="P43" s="293"/>
      <c r="Q43" s="318"/>
      <c r="R43" s="315"/>
      <c r="S43" s="315"/>
      <c r="T43" s="298">
        <v>0.4133</v>
      </c>
      <c r="U43" s="293"/>
      <c r="V43" s="318"/>
      <c r="W43" s="315"/>
      <c r="X43" s="315"/>
      <c r="Y43" s="298">
        <v>0.4133</v>
      </c>
      <c r="Z43" s="293"/>
      <c r="AA43" s="318"/>
      <c r="AB43" s="319"/>
      <c r="AC43" s="315"/>
      <c r="AD43" s="298">
        <v>0.4133</v>
      </c>
      <c r="AE43" s="293"/>
      <c r="AF43" s="318"/>
      <c r="AG43" s="315"/>
      <c r="AH43" s="315"/>
      <c r="AI43" s="298">
        <v>0.4133</v>
      </c>
      <c r="AJ43" s="293"/>
      <c r="AK43" s="320"/>
      <c r="AL43" s="319"/>
      <c r="AM43" s="319"/>
      <c r="AN43" s="298">
        <v>0.4133</v>
      </c>
      <c r="AO43" s="293"/>
      <c r="AP43" s="318"/>
      <c r="AQ43" s="315"/>
      <c r="AR43" s="315"/>
      <c r="AS43" s="298">
        <v>0.4133</v>
      </c>
      <c r="AT43" s="284"/>
      <c r="AU43" s="213"/>
      <c r="AV43" s="213"/>
      <c r="AW43" s="213"/>
      <c r="AX43" s="209"/>
      <c r="AY43" s="205"/>
      <c r="AZ43" s="213"/>
      <c r="BA43" s="213"/>
      <c r="BB43" s="213"/>
      <c r="BC43" s="209"/>
      <c r="BD43" s="205"/>
      <c r="BE43" s="213"/>
      <c r="BF43" s="213"/>
      <c r="BG43" s="213"/>
      <c r="BH43" s="209"/>
      <c r="BI43" s="205"/>
    </row>
    <row r="44" spans="1:61" ht="42.75" customHeight="1">
      <c r="A44" s="295" t="s">
        <v>36</v>
      </c>
      <c r="B44" s="289"/>
      <c r="C44" s="527" t="s">
        <v>37</v>
      </c>
      <c r="D44" s="527"/>
      <c r="E44" s="290"/>
      <c r="F44" s="305" t="s">
        <v>84</v>
      </c>
      <c r="G44" s="297"/>
      <c r="H44" s="298"/>
      <c r="I44" s="298"/>
      <c r="J44" s="298">
        <v>0.003</v>
      </c>
      <c r="K44" s="298"/>
      <c r="L44" s="297"/>
      <c r="M44" s="298"/>
      <c r="N44" s="298"/>
      <c r="O44" s="298">
        <v>0.003</v>
      </c>
      <c r="P44" s="298"/>
      <c r="Q44" s="297"/>
      <c r="R44" s="298"/>
      <c r="S44" s="298"/>
      <c r="T44" s="298">
        <v>0.003</v>
      </c>
      <c r="U44" s="298"/>
      <c r="V44" s="297"/>
      <c r="W44" s="298"/>
      <c r="X44" s="298"/>
      <c r="Y44" s="298">
        <v>0.003</v>
      </c>
      <c r="Z44" s="298"/>
      <c r="AA44" s="297"/>
      <c r="AB44" s="299"/>
      <c r="AC44" s="298"/>
      <c r="AD44" s="317">
        <v>0.003</v>
      </c>
      <c r="AE44" s="317"/>
      <c r="AF44" s="321"/>
      <c r="AG44" s="317"/>
      <c r="AH44" s="317"/>
      <c r="AI44" s="317">
        <v>0.003</v>
      </c>
      <c r="AJ44" s="298"/>
      <c r="AK44" s="301"/>
      <c r="AL44" s="299"/>
      <c r="AM44" s="299"/>
      <c r="AN44" s="299">
        <v>0.003</v>
      </c>
      <c r="AO44" s="302"/>
      <c r="AP44" s="301"/>
      <c r="AQ44" s="299"/>
      <c r="AR44" s="299"/>
      <c r="AS44" s="299">
        <v>0.003</v>
      </c>
      <c r="AT44" s="296"/>
      <c r="AU44" s="209"/>
      <c r="AV44" s="209"/>
      <c r="AW44" s="209"/>
      <c r="AX44" s="209"/>
      <c r="AY44" s="209"/>
      <c r="AZ44" s="209"/>
      <c r="BA44" s="209"/>
      <c r="BB44" s="209"/>
      <c r="BC44" s="209"/>
      <c r="BD44" s="209"/>
      <c r="BE44" s="209"/>
      <c r="BF44" s="209"/>
      <c r="BG44" s="209"/>
      <c r="BH44" s="209"/>
      <c r="BI44" s="209"/>
    </row>
    <row r="45" spans="1:61" ht="37.5" customHeight="1">
      <c r="A45" s="295" t="s">
        <v>38</v>
      </c>
      <c r="B45" s="289"/>
      <c r="C45" s="526" t="s">
        <v>85</v>
      </c>
      <c r="D45" s="526"/>
      <c r="E45" s="290"/>
      <c r="F45" s="296" t="s">
        <v>73</v>
      </c>
      <c r="G45" s="297"/>
      <c r="H45" s="298"/>
      <c r="I45" s="298"/>
      <c r="J45" s="298">
        <v>137.77</v>
      </c>
      <c r="K45" s="298"/>
      <c r="L45" s="297"/>
      <c r="M45" s="298"/>
      <c r="N45" s="298"/>
      <c r="O45" s="298">
        <v>137.77</v>
      </c>
      <c r="P45" s="298"/>
      <c r="Q45" s="297"/>
      <c r="R45" s="298"/>
      <c r="S45" s="298"/>
      <c r="T45" s="298">
        <v>137.77</v>
      </c>
      <c r="U45" s="298"/>
      <c r="V45" s="297"/>
      <c r="W45" s="298"/>
      <c r="X45" s="298"/>
      <c r="Y45" s="298">
        <v>137.77</v>
      </c>
      <c r="Z45" s="298"/>
      <c r="AA45" s="297"/>
      <c r="AB45" s="299"/>
      <c r="AC45" s="298"/>
      <c r="AD45" s="298">
        <v>137.77</v>
      </c>
      <c r="AE45" s="298"/>
      <c r="AF45" s="297"/>
      <c r="AG45" s="298"/>
      <c r="AH45" s="298"/>
      <c r="AI45" s="298">
        <v>137.77</v>
      </c>
      <c r="AJ45" s="298"/>
      <c r="AK45" s="301"/>
      <c r="AL45" s="299"/>
      <c r="AM45" s="299"/>
      <c r="AN45" s="299">
        <v>137.77</v>
      </c>
      <c r="AO45" s="302"/>
      <c r="AP45" s="301"/>
      <c r="AQ45" s="299"/>
      <c r="AR45" s="299"/>
      <c r="AS45" s="299">
        <v>137.77</v>
      </c>
      <c r="AT45" s="296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  <c r="BI45" s="209"/>
    </row>
    <row r="46" spans="1:61" ht="37.5" customHeight="1">
      <c r="A46" s="295" t="s">
        <v>86</v>
      </c>
      <c r="B46" s="289"/>
      <c r="C46" s="526" t="s">
        <v>87</v>
      </c>
      <c r="D46" s="526"/>
      <c r="E46" s="290"/>
      <c r="F46" s="296" t="s">
        <v>47</v>
      </c>
      <c r="G46" s="297"/>
      <c r="H46" s="298"/>
      <c r="I46" s="298"/>
      <c r="J46" s="298"/>
      <c r="K46" s="292"/>
      <c r="L46" s="297"/>
      <c r="M46" s="298"/>
      <c r="N46" s="298"/>
      <c r="O46" s="298"/>
      <c r="P46" s="292"/>
      <c r="Q46" s="297"/>
      <c r="R46" s="298"/>
      <c r="S46" s="298"/>
      <c r="T46" s="298"/>
      <c r="U46" s="292"/>
      <c r="V46" s="297"/>
      <c r="W46" s="298"/>
      <c r="X46" s="298"/>
      <c r="Y46" s="298"/>
      <c r="Z46" s="292"/>
      <c r="AA46" s="297"/>
      <c r="AB46" s="299"/>
      <c r="AC46" s="298"/>
      <c r="AD46" s="298"/>
      <c r="AE46" s="292"/>
      <c r="AF46" s="297"/>
      <c r="AG46" s="298"/>
      <c r="AH46" s="298"/>
      <c r="AI46" s="298"/>
      <c r="AJ46" s="292"/>
      <c r="AK46" s="301"/>
      <c r="AL46" s="299"/>
      <c r="AM46" s="298"/>
      <c r="AN46" s="298"/>
      <c r="AO46" s="293"/>
      <c r="AP46" s="297"/>
      <c r="AQ46" s="298"/>
      <c r="AR46" s="298"/>
      <c r="AS46" s="298"/>
      <c r="AT46" s="294"/>
      <c r="AU46" s="209"/>
      <c r="AV46" s="209"/>
      <c r="AW46" s="209"/>
      <c r="AX46" s="209"/>
      <c r="AY46" s="205"/>
      <c r="AZ46" s="209"/>
      <c r="BA46" s="209"/>
      <c r="BB46" s="209"/>
      <c r="BC46" s="209"/>
      <c r="BD46" s="205"/>
      <c r="BE46" s="209"/>
      <c r="BF46" s="209"/>
      <c r="BG46" s="209"/>
      <c r="BH46" s="209"/>
      <c r="BI46" s="205"/>
    </row>
    <row r="47" spans="1:61" ht="51" customHeight="1">
      <c r="A47" s="295" t="s">
        <v>88</v>
      </c>
      <c r="B47" s="289"/>
      <c r="C47" s="526" t="s">
        <v>89</v>
      </c>
      <c r="D47" s="526"/>
      <c r="E47" s="290"/>
      <c r="F47" s="296" t="s">
        <v>47</v>
      </c>
      <c r="G47" s="297"/>
      <c r="H47" s="298"/>
      <c r="I47" s="298"/>
      <c r="J47" s="298">
        <v>1.7</v>
      </c>
      <c r="K47" s="292">
        <f>J47</f>
        <v>1.7</v>
      </c>
      <c r="L47" s="297"/>
      <c r="M47" s="298"/>
      <c r="N47" s="298"/>
      <c r="O47" s="298">
        <v>4.34</v>
      </c>
      <c r="P47" s="292">
        <f>O47</f>
        <v>4.34</v>
      </c>
      <c r="Q47" s="297"/>
      <c r="R47" s="298"/>
      <c r="S47" s="298"/>
      <c r="T47" s="298">
        <v>4.85</v>
      </c>
      <c r="U47" s="292">
        <f>T47</f>
        <v>4.85</v>
      </c>
      <c r="V47" s="297"/>
      <c r="W47" s="298"/>
      <c r="X47" s="298"/>
      <c r="Y47" s="298">
        <v>2.25</v>
      </c>
      <c r="Z47" s="292">
        <f>Y47</f>
        <v>2.25</v>
      </c>
      <c r="AA47" s="297"/>
      <c r="AB47" s="299"/>
      <c r="AC47" s="298"/>
      <c r="AD47" s="298">
        <v>2.19</v>
      </c>
      <c r="AE47" s="292">
        <f>AD47</f>
        <v>2.19</v>
      </c>
      <c r="AF47" s="297"/>
      <c r="AG47" s="298"/>
      <c r="AH47" s="298"/>
      <c r="AI47" s="298">
        <v>4.78</v>
      </c>
      <c r="AJ47" s="292">
        <f>AI47</f>
        <v>4.78</v>
      </c>
      <c r="AK47" s="301"/>
      <c r="AL47" s="299"/>
      <c r="AM47" s="298"/>
      <c r="AN47" s="298">
        <v>2.22</v>
      </c>
      <c r="AO47" s="293">
        <f>AN47</f>
        <v>2.22</v>
      </c>
      <c r="AP47" s="297"/>
      <c r="AQ47" s="298"/>
      <c r="AR47" s="298"/>
      <c r="AS47" s="298">
        <v>2.15</v>
      </c>
      <c r="AT47" s="294">
        <f>AS47</f>
        <v>2.15</v>
      </c>
      <c r="AU47" s="209"/>
      <c r="AV47" s="209"/>
      <c r="AW47" s="209"/>
      <c r="AX47" s="209"/>
      <c r="AY47" s="205"/>
      <c r="AZ47" s="209"/>
      <c r="BA47" s="209"/>
      <c r="BB47" s="209"/>
      <c r="BC47" s="209"/>
      <c r="BD47" s="205"/>
      <c r="BE47" s="209"/>
      <c r="BF47" s="209"/>
      <c r="BG47" s="209"/>
      <c r="BH47" s="209"/>
      <c r="BI47" s="205"/>
    </row>
    <row r="48" spans="1:61" ht="18.75" thickBot="1">
      <c r="A48" s="322" t="s">
        <v>90</v>
      </c>
      <c r="B48" s="323"/>
      <c r="C48" s="572" t="s">
        <v>91</v>
      </c>
      <c r="D48" s="572"/>
      <c r="E48" s="324"/>
      <c r="F48" s="325" t="s">
        <v>47</v>
      </c>
      <c r="G48" s="326">
        <f>G10</f>
        <v>1.1945999999999999</v>
      </c>
      <c r="H48" s="327"/>
      <c r="I48" s="327">
        <f>I10</f>
        <v>8.9428</v>
      </c>
      <c r="J48" s="327">
        <f>J10+J47</f>
        <v>2.1132999999999997</v>
      </c>
      <c r="K48" s="327">
        <v>12.24</v>
      </c>
      <c r="L48" s="326">
        <f>L10</f>
        <v>1.2746</v>
      </c>
      <c r="M48" s="327"/>
      <c r="N48" s="327">
        <f>N38+N11</f>
        <v>6.0527999999999995</v>
      </c>
      <c r="O48" s="327">
        <f>O10+O47</f>
        <v>4.753299999999999</v>
      </c>
      <c r="P48" s="327">
        <f>SUM(L48:O48)</f>
        <v>12.080699999999998</v>
      </c>
      <c r="Q48" s="326">
        <f>Q10</f>
        <v>1.2246000000000001</v>
      </c>
      <c r="R48" s="327"/>
      <c r="S48" s="327">
        <f>S10</f>
        <v>9.2128</v>
      </c>
      <c r="T48" s="327">
        <f>T10+T47</f>
        <v>5.263299999999999</v>
      </c>
      <c r="U48" s="327">
        <v>15.69</v>
      </c>
      <c r="V48" s="326">
        <f>V10</f>
        <v>0.6173</v>
      </c>
      <c r="W48" s="327"/>
      <c r="X48" s="327">
        <f>X10</f>
        <v>4.6664</v>
      </c>
      <c r="Y48" s="327">
        <f>Y10+Y47</f>
        <v>2.6633</v>
      </c>
      <c r="Z48" s="327">
        <f>SUM(V48:Y48)</f>
        <v>7.947000000000001</v>
      </c>
      <c r="AA48" s="326">
        <f>AA10</f>
        <v>0.5972999999999999</v>
      </c>
      <c r="AB48" s="328"/>
      <c r="AC48" s="327">
        <f>AC10</f>
        <v>4.5364</v>
      </c>
      <c r="AD48" s="327">
        <f>AD10+AD47</f>
        <v>2.6033</v>
      </c>
      <c r="AE48" s="327">
        <f>SUM(AA48:AD48)</f>
        <v>7.737</v>
      </c>
      <c r="AF48" s="326">
        <f>AF10</f>
        <v>1.2246000000000001</v>
      </c>
      <c r="AG48" s="327"/>
      <c r="AH48" s="327">
        <f>AH10</f>
        <v>9.2828</v>
      </c>
      <c r="AI48" s="327">
        <f>AI10+AI47</f>
        <v>5.193300000000001</v>
      </c>
      <c r="AJ48" s="327">
        <f>SUM(AF48:AI48)</f>
        <v>15.700700000000001</v>
      </c>
      <c r="AK48" s="326">
        <f>AK10</f>
        <v>0.6173</v>
      </c>
      <c r="AL48" s="328"/>
      <c r="AM48" s="327">
        <f>AM10</f>
        <v>4.6964</v>
      </c>
      <c r="AN48" s="327">
        <f>AN10+AN47</f>
        <v>2.6333</v>
      </c>
      <c r="AO48" s="329">
        <f>SUM(AK48:AN48)</f>
        <v>7.947</v>
      </c>
      <c r="AP48" s="326">
        <f>AP10</f>
        <v>0.5972999999999999</v>
      </c>
      <c r="AQ48" s="327"/>
      <c r="AR48" s="327">
        <f>AR10</f>
        <v>4.5764000000000005</v>
      </c>
      <c r="AS48" s="327">
        <f>AS10+AS47</f>
        <v>2.5633</v>
      </c>
      <c r="AT48" s="330">
        <f>SUM(AP48:AS48)</f>
        <v>7.737</v>
      </c>
      <c r="AU48" s="206"/>
      <c r="AV48" s="205"/>
      <c r="AW48" s="206"/>
      <c r="AX48" s="205"/>
      <c r="AY48" s="206"/>
      <c r="AZ48" s="207"/>
      <c r="BA48" s="205"/>
      <c r="BB48" s="207"/>
      <c r="BC48" s="205"/>
      <c r="BD48" s="206"/>
      <c r="BE48" s="207"/>
      <c r="BF48" s="205"/>
      <c r="BG48" s="206"/>
      <c r="BH48" s="205"/>
      <c r="BI48" s="206"/>
    </row>
    <row r="49" spans="1:61" ht="18">
      <c r="A49" s="337"/>
      <c r="B49" s="338"/>
      <c r="C49" s="339"/>
      <c r="D49" s="339"/>
      <c r="E49" s="338"/>
      <c r="F49" s="340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2"/>
      <c r="AC49" s="341"/>
      <c r="AD49" s="341"/>
      <c r="AE49" s="341"/>
      <c r="AF49" s="341"/>
      <c r="AG49" s="341"/>
      <c r="AH49" s="341"/>
      <c r="AI49" s="341"/>
      <c r="AJ49" s="341"/>
      <c r="AK49" s="341"/>
      <c r="AL49" s="342"/>
      <c r="AM49" s="341"/>
      <c r="AN49" s="341"/>
      <c r="AO49" s="341"/>
      <c r="AP49" s="341"/>
      <c r="AQ49" s="341"/>
      <c r="AR49" s="341"/>
      <c r="AS49" s="341"/>
      <c r="AT49" s="341"/>
      <c r="AU49" s="206"/>
      <c r="AV49" s="205"/>
      <c r="AW49" s="206"/>
      <c r="AX49" s="205"/>
      <c r="AY49" s="206"/>
      <c r="AZ49" s="207"/>
      <c r="BA49" s="205"/>
      <c r="BB49" s="207"/>
      <c r="BC49" s="205"/>
      <c r="BD49" s="206"/>
      <c r="BE49" s="207"/>
      <c r="BF49" s="205"/>
      <c r="BG49" s="206"/>
      <c r="BH49" s="205"/>
      <c r="BI49" s="206"/>
    </row>
    <row r="50" spans="1:61" ht="18">
      <c r="A50" s="337"/>
      <c r="B50" s="338"/>
      <c r="C50" s="339"/>
      <c r="D50" s="339"/>
      <c r="E50" s="338"/>
      <c r="F50" s="340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2"/>
      <c r="AC50" s="341"/>
      <c r="AD50" s="341"/>
      <c r="AE50" s="341"/>
      <c r="AF50" s="341"/>
      <c r="AG50" s="341"/>
      <c r="AH50" s="341"/>
      <c r="AI50" s="341"/>
      <c r="AJ50" s="341"/>
      <c r="AK50" s="341"/>
      <c r="AL50" s="342"/>
      <c r="AM50" s="341"/>
      <c r="AN50" s="341"/>
      <c r="AO50" s="341"/>
      <c r="AP50" s="341"/>
      <c r="AQ50" s="341"/>
      <c r="AR50" s="341"/>
      <c r="AS50" s="341"/>
      <c r="AT50" s="341"/>
      <c r="AU50" s="206"/>
      <c r="AV50" s="205"/>
      <c r="AW50" s="206"/>
      <c r="AX50" s="205"/>
      <c r="AY50" s="206"/>
      <c r="AZ50" s="207"/>
      <c r="BA50" s="205"/>
      <c r="BB50" s="207"/>
      <c r="BC50" s="205"/>
      <c r="BD50" s="206"/>
      <c r="BE50" s="207"/>
      <c r="BF50" s="205"/>
      <c r="BG50" s="206"/>
      <c r="BH50" s="205"/>
      <c r="BI50" s="206"/>
    </row>
    <row r="51" spans="1:61" ht="18">
      <c r="A51" s="278"/>
      <c r="B51" s="278"/>
      <c r="C51" s="279"/>
      <c r="D51" s="279"/>
      <c r="E51" s="278"/>
      <c r="F51" s="278"/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278"/>
      <c r="AC51" s="278"/>
      <c r="AD51" s="278"/>
      <c r="AE51" s="278"/>
      <c r="AF51" s="278"/>
      <c r="AG51" s="278"/>
      <c r="AH51" s="278"/>
      <c r="AI51" s="278"/>
      <c r="AJ51" s="278"/>
      <c r="AK51" s="278"/>
      <c r="AL51" s="278"/>
      <c r="AM51" s="278"/>
      <c r="AN51" s="278"/>
      <c r="AO51" s="278"/>
      <c r="AP51" s="278"/>
      <c r="AQ51" s="278"/>
      <c r="AR51" s="278"/>
      <c r="AS51" s="278"/>
      <c r="AT51" s="278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11"/>
      <c r="BH51" s="211"/>
      <c r="BI51" s="211"/>
    </row>
    <row r="52" spans="1:61" ht="25.5">
      <c r="A52" s="278"/>
      <c r="B52" s="278"/>
      <c r="C52" s="279"/>
      <c r="D52" s="332" t="s">
        <v>105</v>
      </c>
      <c r="E52" s="278"/>
      <c r="F52" s="278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3"/>
      <c r="AB52" s="333" t="s">
        <v>133</v>
      </c>
      <c r="AC52" s="334"/>
      <c r="AD52" s="334"/>
      <c r="AE52" s="334"/>
      <c r="AF52" s="334"/>
      <c r="AG52" s="334"/>
      <c r="AH52" s="334"/>
      <c r="AI52" s="334"/>
      <c r="AJ52" s="334"/>
      <c r="AK52" s="334"/>
      <c r="AL52" s="333"/>
      <c r="AM52" s="334"/>
      <c r="AN52" s="333" t="s">
        <v>134</v>
      </c>
      <c r="AO52" s="334"/>
      <c r="AP52" s="334"/>
      <c r="AQ52" s="278"/>
      <c r="AR52" s="278"/>
      <c r="AS52" s="278"/>
      <c r="AT52" s="278"/>
      <c r="AU52" s="211"/>
      <c r="AV52" s="211"/>
      <c r="AW52" s="211"/>
      <c r="AX52" s="211"/>
      <c r="AY52" s="211"/>
      <c r="AZ52" s="211"/>
      <c r="BA52" s="216"/>
      <c r="BB52" s="216"/>
      <c r="BC52" s="211"/>
      <c r="BD52" s="211"/>
      <c r="BE52" s="211"/>
      <c r="BF52" s="211"/>
      <c r="BG52" s="211"/>
      <c r="BH52" s="211"/>
      <c r="BI52" s="211"/>
    </row>
    <row r="53" spans="4:58" ht="25.5">
      <c r="D53" s="219" t="s">
        <v>106</v>
      </c>
      <c r="Q53" s="217"/>
      <c r="V53" s="217"/>
      <c r="AA53" s="335"/>
      <c r="AB53" s="335"/>
      <c r="AC53" s="335"/>
      <c r="AD53" s="335"/>
      <c r="AE53" s="335"/>
      <c r="AF53" s="335"/>
      <c r="AG53" s="336"/>
      <c r="AH53" s="335"/>
      <c r="AI53" s="335"/>
      <c r="AJ53" s="335"/>
      <c r="AK53" s="335"/>
      <c r="AL53" s="335"/>
      <c r="AM53" s="335"/>
      <c r="AN53" s="335"/>
      <c r="AO53" s="335"/>
      <c r="AP53" s="335"/>
      <c r="AQ53" s="215"/>
      <c r="BF53" s="215"/>
    </row>
  </sheetData>
  <sheetProtection/>
  <mergeCells count="166">
    <mergeCell ref="BG27:BG29"/>
    <mergeCell ref="BH27:BH29"/>
    <mergeCell ref="BI27:BI29"/>
    <mergeCell ref="AY27:AY29"/>
    <mergeCell ref="AZ27:AZ29"/>
    <mergeCell ref="BA27:BA29"/>
    <mergeCell ref="BB27:BB29"/>
    <mergeCell ref="BC27:BC29"/>
    <mergeCell ref="BF27:BF29"/>
    <mergeCell ref="AR27:AR29"/>
    <mergeCell ref="AX27:AX29"/>
    <mergeCell ref="BD27:BD29"/>
    <mergeCell ref="BE27:BE29"/>
    <mergeCell ref="AT27:AT29"/>
    <mergeCell ref="AU27:AU29"/>
    <mergeCell ref="AV27:AV29"/>
    <mergeCell ref="AW27:AW29"/>
    <mergeCell ref="AN27:AN29"/>
    <mergeCell ref="AO27:AO29"/>
    <mergeCell ref="AP27:AP29"/>
    <mergeCell ref="AQ27:AQ29"/>
    <mergeCell ref="BI22:BI24"/>
    <mergeCell ref="AA27:AA29"/>
    <mergeCell ref="AB27:AB29"/>
    <mergeCell ref="AC27:AC29"/>
    <mergeCell ref="AD27:AD29"/>
    <mergeCell ref="AE27:AE29"/>
    <mergeCell ref="AF27:AF29"/>
    <mergeCell ref="AG27:AG29"/>
    <mergeCell ref="AH27:AH29"/>
    <mergeCell ref="AI27:AI29"/>
    <mergeCell ref="BA22:BA24"/>
    <mergeCell ref="BB22:BB24"/>
    <mergeCell ref="AZ22:AZ24"/>
    <mergeCell ref="AS22:AS24"/>
    <mergeCell ref="AT22:AT24"/>
    <mergeCell ref="AU22:AU24"/>
    <mergeCell ref="BC22:BC24"/>
    <mergeCell ref="BD22:BD24"/>
    <mergeCell ref="BE22:BE24"/>
    <mergeCell ref="BF22:BF24"/>
    <mergeCell ref="BG22:BG24"/>
    <mergeCell ref="BH22:BH24"/>
    <mergeCell ref="AV22:AV24"/>
    <mergeCell ref="AZ7:BD7"/>
    <mergeCell ref="BE7:BI7"/>
    <mergeCell ref="AA22:AA24"/>
    <mergeCell ref="AB22:AB24"/>
    <mergeCell ref="AC22:AC24"/>
    <mergeCell ref="AD22:AD24"/>
    <mergeCell ref="AE22:AE24"/>
    <mergeCell ref="AF22:AF24"/>
    <mergeCell ref="AG22:AG24"/>
    <mergeCell ref="AW22:AW24"/>
    <mergeCell ref="AJ27:AJ29"/>
    <mergeCell ref="V7:Z7"/>
    <mergeCell ref="V22:V24"/>
    <mergeCell ref="AU7:AY7"/>
    <mergeCell ref="AX22:AX24"/>
    <mergeCell ref="AY22:AY24"/>
    <mergeCell ref="AS27:AS29"/>
    <mergeCell ref="AK27:AK29"/>
    <mergeCell ref="AL27:AL29"/>
    <mergeCell ref="X22:X24"/>
    <mergeCell ref="Y22:Y24"/>
    <mergeCell ref="AM27:AM29"/>
    <mergeCell ref="AF7:AJ7"/>
    <mergeCell ref="AH22:AH24"/>
    <mergeCell ref="AI22:AI24"/>
    <mergeCell ref="AJ22:AJ24"/>
    <mergeCell ref="Z27:Z29"/>
    <mergeCell ref="Z22:Z24"/>
    <mergeCell ref="AK7:AO7"/>
    <mergeCell ref="R27:R29"/>
    <mergeCell ref="S27:S29"/>
    <mergeCell ref="X27:X29"/>
    <mergeCell ref="Y27:Y29"/>
    <mergeCell ref="AA7:AE7"/>
    <mergeCell ref="T27:T29"/>
    <mergeCell ref="U27:U29"/>
    <mergeCell ref="V27:V29"/>
    <mergeCell ref="W27:W29"/>
    <mergeCell ref="W22:W24"/>
    <mergeCell ref="C40:D40"/>
    <mergeCell ref="C41:D41"/>
    <mergeCell ref="C48:D48"/>
    <mergeCell ref="Q7:U7"/>
    <mergeCell ref="Q22:Q24"/>
    <mergeCell ref="R22:R24"/>
    <mergeCell ref="S22:S24"/>
    <mergeCell ref="T22:T24"/>
    <mergeCell ref="U22:U24"/>
    <mergeCell ref="Q27:Q29"/>
    <mergeCell ref="P27:P29"/>
    <mergeCell ref="C30:D30"/>
    <mergeCell ref="C31:D31"/>
    <mergeCell ref="C32:D32"/>
    <mergeCell ref="L27:L29"/>
    <mergeCell ref="C42:D42"/>
    <mergeCell ref="C33:D33"/>
    <mergeCell ref="C34:D34"/>
    <mergeCell ref="C35:D35"/>
    <mergeCell ref="C36:D36"/>
    <mergeCell ref="J27:J29"/>
    <mergeCell ref="K27:K29"/>
    <mergeCell ref="C44:D44"/>
    <mergeCell ref="C45:D45"/>
    <mergeCell ref="C46:D46"/>
    <mergeCell ref="C47:D47"/>
    <mergeCell ref="C43:D43"/>
    <mergeCell ref="C37:D37"/>
    <mergeCell ref="C38:D38"/>
    <mergeCell ref="C39:D39"/>
    <mergeCell ref="M22:M24"/>
    <mergeCell ref="H22:H24"/>
    <mergeCell ref="O22:O24"/>
    <mergeCell ref="I22:I24"/>
    <mergeCell ref="J22:J24"/>
    <mergeCell ref="M27:M29"/>
    <mergeCell ref="N27:N29"/>
    <mergeCell ref="O27:O29"/>
    <mergeCell ref="H27:H29"/>
    <mergeCell ref="I27:I29"/>
    <mergeCell ref="F27:F29"/>
    <mergeCell ref="G27:G29"/>
    <mergeCell ref="A22:A24"/>
    <mergeCell ref="C22:D22"/>
    <mergeCell ref="F22:F24"/>
    <mergeCell ref="P22:P24"/>
    <mergeCell ref="C25:D25"/>
    <mergeCell ref="C26:D26"/>
    <mergeCell ref="K22:K24"/>
    <mergeCell ref="L22:L24"/>
    <mergeCell ref="C19:D19"/>
    <mergeCell ref="C20:D20"/>
    <mergeCell ref="C21:D21"/>
    <mergeCell ref="C18:D18"/>
    <mergeCell ref="A27:A29"/>
    <mergeCell ref="C27:D27"/>
    <mergeCell ref="N22:N24"/>
    <mergeCell ref="G22:G24"/>
    <mergeCell ref="A3:P3"/>
    <mergeCell ref="A4:P4"/>
    <mergeCell ref="A7:A8"/>
    <mergeCell ref="B7:E8"/>
    <mergeCell ref="F7:F8"/>
    <mergeCell ref="G7:K7"/>
    <mergeCell ref="L7:P7"/>
    <mergeCell ref="B9:E9"/>
    <mergeCell ref="AP7:AT7"/>
    <mergeCell ref="AK22:AK24"/>
    <mergeCell ref="AL22:AL24"/>
    <mergeCell ref="AM22:AM24"/>
    <mergeCell ref="AN22:AN24"/>
    <mergeCell ref="AR22:AR24"/>
    <mergeCell ref="AO22:AO24"/>
    <mergeCell ref="AP22:AP24"/>
    <mergeCell ref="AQ22:AQ24"/>
    <mergeCell ref="C10:D10"/>
    <mergeCell ref="C15:D15"/>
    <mergeCell ref="C16:D16"/>
    <mergeCell ref="C17:D17"/>
    <mergeCell ref="C11:D11"/>
    <mergeCell ref="C12:D12"/>
    <mergeCell ref="C13:D13"/>
    <mergeCell ref="C14:D14"/>
  </mergeCells>
  <printOptions/>
  <pageMargins left="0.07874015748031496" right="0.11811023622047245" top="0.31496062992125984" bottom="0.31496062992125984" header="0.3937007874015748" footer="0.31496062992125984"/>
  <pageSetup fitToHeight="1" fitToWidth="1" horizontalDpi="600" verticalDpi="600" orientation="landscape" paperSize="9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4"/>
  <sheetViews>
    <sheetView zoomScale="54" zoomScaleNormal="54" zoomScalePageLayoutView="0" workbookViewId="0" topLeftCell="A19">
      <selection activeCell="AJ2" sqref="AJ2:AM3"/>
    </sheetView>
  </sheetViews>
  <sheetFormatPr defaultColWidth="8.875" defaultRowHeight="12.75"/>
  <cols>
    <col min="1" max="1" width="7.00390625" style="1" customWidth="1"/>
    <col min="2" max="2" width="44.50390625" style="8" customWidth="1"/>
    <col min="3" max="3" width="13.50390625" style="8" customWidth="1"/>
    <col min="4" max="4" width="13.00390625" style="8" customWidth="1"/>
    <col min="5" max="5" width="0.5" style="1" hidden="1" customWidth="1"/>
    <col min="6" max="7" width="11.00390625" style="1" customWidth="1"/>
    <col min="8" max="8" width="12.75390625" style="1" customWidth="1"/>
    <col min="9" max="9" width="12.875" style="1" bestFit="1" customWidth="1"/>
    <col min="10" max="10" width="0.12890625" style="1" hidden="1" customWidth="1"/>
    <col min="11" max="12" width="11.00390625" style="1" customWidth="1"/>
    <col min="13" max="13" width="12.875" style="1" bestFit="1" customWidth="1"/>
    <col min="14" max="14" width="12.50390625" style="10" customWidth="1"/>
    <col min="15" max="15" width="9.125" style="1" customWidth="1"/>
    <col min="16" max="16" width="10.125" style="7" customWidth="1"/>
    <col min="17" max="17" width="10.00390625" style="7" customWidth="1"/>
    <col min="18" max="18" width="10.75390625" style="1" bestFit="1" customWidth="1"/>
    <col min="19" max="19" width="11.50390625" style="1" customWidth="1"/>
    <col min="20" max="20" width="6.25390625" style="1" hidden="1" customWidth="1"/>
    <col min="21" max="21" width="10.75390625" style="1" customWidth="1"/>
    <col min="22" max="22" width="11.875" style="1" bestFit="1" customWidth="1"/>
    <col min="23" max="23" width="11.00390625" style="1" bestFit="1" customWidth="1"/>
    <col min="24" max="24" width="12.50390625" style="1" customWidth="1"/>
    <col min="25" max="25" width="10.50390625" style="1" customWidth="1"/>
    <col min="26" max="27" width="10.875" style="1" customWidth="1"/>
    <col min="28" max="28" width="12.50390625" style="1" customWidth="1"/>
    <col min="29" max="29" width="12.875" style="1" customWidth="1"/>
    <col min="30" max="30" width="10.75390625" style="1" customWidth="1"/>
    <col min="31" max="31" width="10.50390625" style="1" customWidth="1"/>
    <col min="32" max="32" width="10.75390625" style="1" customWidth="1"/>
    <col min="33" max="33" width="10.50390625" style="1" customWidth="1"/>
    <col min="34" max="34" width="11.25390625" style="1" bestFit="1" customWidth="1"/>
    <col min="35" max="35" width="8.875" style="1" customWidth="1"/>
    <col min="36" max="36" width="10.50390625" style="1" customWidth="1"/>
    <col min="37" max="37" width="10.25390625" style="1" customWidth="1"/>
    <col min="38" max="38" width="16.50390625" style="1" customWidth="1"/>
    <col min="39" max="39" width="15.125" style="1" customWidth="1"/>
    <col min="40" max="40" width="0.2421875" style="1" hidden="1" customWidth="1"/>
    <col min="41" max="41" width="12.75390625" style="1" customWidth="1"/>
    <col min="42" max="42" width="18.50390625" style="1" customWidth="1"/>
    <col min="43" max="16384" width="8.875" style="1" customWidth="1"/>
  </cols>
  <sheetData>
    <row r="1" spans="1:42" ht="25.5">
      <c r="A1" s="15"/>
      <c r="B1" s="16"/>
      <c r="C1" s="16"/>
      <c r="D1" s="16"/>
      <c r="E1" s="15"/>
      <c r="F1" s="15"/>
      <c r="G1" s="15"/>
      <c r="H1" s="15"/>
      <c r="I1" s="15"/>
      <c r="J1" s="15"/>
      <c r="K1" s="15"/>
      <c r="L1" s="15"/>
      <c r="M1" s="17"/>
      <c r="N1" s="18"/>
      <c r="O1" s="19"/>
      <c r="P1" s="20"/>
      <c r="Q1" s="21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</row>
    <row r="2" spans="1:42" ht="33">
      <c r="A2" s="15"/>
      <c r="B2" s="345"/>
      <c r="C2" s="345"/>
      <c r="D2" s="346"/>
      <c r="E2" s="346"/>
      <c r="F2" s="347"/>
      <c r="G2" s="348" t="s">
        <v>136</v>
      </c>
      <c r="H2" s="349"/>
      <c r="I2" s="350"/>
      <c r="J2" s="350"/>
      <c r="K2" s="350"/>
      <c r="L2" s="350"/>
      <c r="M2" s="350"/>
      <c r="N2" s="351"/>
      <c r="O2" s="19"/>
      <c r="P2" s="21"/>
      <c r="Q2" s="21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278"/>
      <c r="AK2" s="278"/>
      <c r="AL2" s="278" t="s">
        <v>135</v>
      </c>
      <c r="AM2" s="278"/>
      <c r="AN2" s="278"/>
      <c r="AO2" s="278"/>
      <c r="AP2" s="17"/>
    </row>
    <row r="3" spans="1:42" ht="25.5">
      <c r="A3" s="15"/>
      <c r="B3" s="22"/>
      <c r="C3" s="22"/>
      <c r="D3" s="59"/>
      <c r="E3" s="59"/>
      <c r="F3" s="60"/>
      <c r="G3" s="61"/>
      <c r="H3" s="62"/>
      <c r="I3" s="58"/>
      <c r="J3" s="58"/>
      <c r="K3" s="58"/>
      <c r="L3" s="58"/>
      <c r="M3" s="58"/>
      <c r="N3" s="18"/>
      <c r="O3" s="19"/>
      <c r="P3" s="21"/>
      <c r="Q3" s="21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278" t="s">
        <v>131</v>
      </c>
      <c r="AK3" s="278"/>
      <c r="AL3" s="278"/>
      <c r="AM3" s="278"/>
      <c r="AN3" s="278"/>
      <c r="AO3" s="278"/>
      <c r="AP3" s="17"/>
    </row>
    <row r="4" spans="1:42" ht="25.5" thickBot="1">
      <c r="A4" s="17"/>
      <c r="B4" s="22"/>
      <c r="C4" s="22"/>
      <c r="D4" s="22"/>
      <c r="E4" s="17"/>
      <c r="F4" s="17"/>
      <c r="G4" s="17"/>
      <c r="H4" s="17"/>
      <c r="I4" s="17"/>
      <c r="J4" s="17"/>
      <c r="K4" s="17"/>
      <c r="L4" s="17"/>
      <c r="M4" s="17"/>
      <c r="N4" s="24"/>
      <c r="O4" s="17"/>
      <c r="P4" s="21"/>
      <c r="Q4" s="21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</row>
    <row r="5" spans="1:42" ht="21" customHeight="1">
      <c r="A5" s="574">
        <v>0</v>
      </c>
      <c r="B5" s="576" t="s">
        <v>2</v>
      </c>
      <c r="C5" s="578" t="s">
        <v>108</v>
      </c>
      <c r="D5" s="579"/>
      <c r="E5" s="579"/>
      <c r="F5" s="579"/>
      <c r="G5" s="580"/>
      <c r="H5" s="581" t="s">
        <v>109</v>
      </c>
      <c r="I5" s="579"/>
      <c r="J5" s="579"/>
      <c r="K5" s="579"/>
      <c r="L5" s="582"/>
      <c r="M5" s="578" t="s">
        <v>110</v>
      </c>
      <c r="N5" s="579"/>
      <c r="O5" s="579"/>
      <c r="P5" s="579"/>
      <c r="Q5" s="580"/>
      <c r="R5" s="581" t="s">
        <v>111</v>
      </c>
      <c r="S5" s="579"/>
      <c r="T5" s="579"/>
      <c r="U5" s="579"/>
      <c r="V5" s="580"/>
      <c r="W5" s="581" t="s">
        <v>112</v>
      </c>
      <c r="X5" s="579"/>
      <c r="Y5" s="579"/>
      <c r="Z5" s="579"/>
      <c r="AA5" s="582"/>
      <c r="AB5" s="578" t="s">
        <v>113</v>
      </c>
      <c r="AC5" s="579"/>
      <c r="AD5" s="579"/>
      <c r="AE5" s="579"/>
      <c r="AF5" s="579"/>
      <c r="AG5" s="583" t="s">
        <v>114</v>
      </c>
      <c r="AH5" s="583"/>
      <c r="AI5" s="583"/>
      <c r="AJ5" s="583"/>
      <c r="AK5" s="583"/>
      <c r="AL5" s="584" t="s">
        <v>115</v>
      </c>
      <c r="AM5" s="584"/>
      <c r="AN5" s="584"/>
      <c r="AO5" s="584"/>
      <c r="AP5" s="584"/>
    </row>
    <row r="6" spans="1:42" ht="76.5">
      <c r="A6" s="575"/>
      <c r="B6" s="577"/>
      <c r="C6" s="25" t="s">
        <v>3</v>
      </c>
      <c r="D6" s="26" t="s">
        <v>4</v>
      </c>
      <c r="E6" s="26" t="s">
        <v>5</v>
      </c>
      <c r="F6" s="26" t="s">
        <v>6</v>
      </c>
      <c r="G6" s="26" t="s">
        <v>7</v>
      </c>
      <c r="H6" s="27" t="s">
        <v>3</v>
      </c>
      <c r="I6" s="26" t="s">
        <v>4</v>
      </c>
      <c r="J6" s="26" t="s">
        <v>5</v>
      </c>
      <c r="K6" s="26" t="s">
        <v>6</v>
      </c>
      <c r="L6" s="28" t="s">
        <v>7</v>
      </c>
      <c r="M6" s="25" t="s">
        <v>3</v>
      </c>
      <c r="N6" s="26" t="s">
        <v>4</v>
      </c>
      <c r="O6" s="26" t="s">
        <v>5</v>
      </c>
      <c r="P6" s="26" t="s">
        <v>6</v>
      </c>
      <c r="Q6" s="26" t="s">
        <v>7</v>
      </c>
      <c r="R6" s="27" t="s">
        <v>3</v>
      </c>
      <c r="S6" s="26" t="s">
        <v>4</v>
      </c>
      <c r="T6" s="26" t="s">
        <v>5</v>
      </c>
      <c r="U6" s="26" t="s">
        <v>6</v>
      </c>
      <c r="V6" s="26" t="s">
        <v>7</v>
      </c>
      <c r="W6" s="27" t="s">
        <v>3</v>
      </c>
      <c r="X6" s="26" t="s">
        <v>4</v>
      </c>
      <c r="Y6" s="26" t="s">
        <v>5</v>
      </c>
      <c r="Z6" s="26" t="s">
        <v>6</v>
      </c>
      <c r="AA6" s="28" t="s">
        <v>7</v>
      </c>
      <c r="AB6" s="25" t="s">
        <v>3</v>
      </c>
      <c r="AC6" s="26" t="s">
        <v>4</v>
      </c>
      <c r="AD6" s="26" t="s">
        <v>5</v>
      </c>
      <c r="AE6" s="26" t="s">
        <v>6</v>
      </c>
      <c r="AF6" s="26" t="s">
        <v>7</v>
      </c>
      <c r="AG6" s="122" t="s">
        <v>3</v>
      </c>
      <c r="AH6" s="123" t="s">
        <v>4</v>
      </c>
      <c r="AI6" s="123" t="s">
        <v>5</v>
      </c>
      <c r="AJ6" s="123" t="s">
        <v>6</v>
      </c>
      <c r="AK6" s="123" t="s">
        <v>7</v>
      </c>
      <c r="AL6" s="122" t="s">
        <v>3</v>
      </c>
      <c r="AM6" s="123" t="s">
        <v>4</v>
      </c>
      <c r="AN6" s="123" t="s">
        <v>5</v>
      </c>
      <c r="AO6" s="123" t="s">
        <v>6</v>
      </c>
      <c r="AP6" s="123" t="s">
        <v>7</v>
      </c>
    </row>
    <row r="7" spans="1:42" s="9" customFormat="1" ht="25.5">
      <c r="A7" s="29">
        <v>1</v>
      </c>
      <c r="B7" s="30">
        <v>2</v>
      </c>
      <c r="C7" s="29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0">
        <v>12</v>
      </c>
      <c r="M7" s="29">
        <v>13</v>
      </c>
      <c r="N7" s="31">
        <v>14</v>
      </c>
      <c r="O7" s="31">
        <v>15</v>
      </c>
      <c r="P7" s="31">
        <v>16</v>
      </c>
      <c r="Q7" s="31">
        <v>17</v>
      </c>
      <c r="R7" s="31">
        <v>18</v>
      </c>
      <c r="S7" s="31">
        <v>19</v>
      </c>
      <c r="T7" s="31">
        <v>20</v>
      </c>
      <c r="U7" s="31">
        <v>21</v>
      </c>
      <c r="V7" s="31">
        <v>22</v>
      </c>
      <c r="W7" s="31">
        <v>23</v>
      </c>
      <c r="X7" s="31">
        <v>24</v>
      </c>
      <c r="Y7" s="31">
        <v>25</v>
      </c>
      <c r="Z7" s="31">
        <v>26</v>
      </c>
      <c r="AA7" s="30">
        <v>27</v>
      </c>
      <c r="AB7" s="29">
        <v>28</v>
      </c>
      <c r="AC7" s="31">
        <v>29</v>
      </c>
      <c r="AD7" s="31">
        <v>30</v>
      </c>
      <c r="AE7" s="31">
        <v>31</v>
      </c>
      <c r="AF7" s="31">
        <v>32</v>
      </c>
      <c r="AG7" s="124">
        <v>88</v>
      </c>
      <c r="AH7" s="124">
        <v>89</v>
      </c>
      <c r="AI7" s="124">
        <v>90</v>
      </c>
      <c r="AJ7" s="124">
        <v>91</v>
      </c>
      <c r="AK7" s="124">
        <v>92</v>
      </c>
      <c r="AL7" s="124">
        <v>88</v>
      </c>
      <c r="AM7" s="124">
        <v>89</v>
      </c>
      <c r="AN7" s="124">
        <v>90</v>
      </c>
      <c r="AO7" s="124">
        <v>91</v>
      </c>
      <c r="AP7" s="124">
        <v>92</v>
      </c>
    </row>
    <row r="8" spans="1:42" ht="51">
      <c r="A8" s="32" t="s">
        <v>8</v>
      </c>
      <c r="B8" s="33" t="s">
        <v>9</v>
      </c>
      <c r="C8" s="34">
        <f>C14+C15+C16</f>
        <v>160.97</v>
      </c>
      <c r="D8" s="35">
        <f>D14+D15+D16</f>
        <v>1.3</v>
      </c>
      <c r="E8" s="115">
        <f>E9+E14+E15+E16</f>
        <v>0</v>
      </c>
      <c r="F8" s="35">
        <f>F9+F14+F15+F16</f>
        <v>79.72</v>
      </c>
      <c r="G8" s="35">
        <f>G9+G14+G15+G16</f>
        <v>79.94999999999999</v>
      </c>
      <c r="H8" s="36">
        <f>H14+H15+H16</f>
        <v>167.4</v>
      </c>
      <c r="I8" s="35">
        <f>I14+I15+I16</f>
        <v>1.36</v>
      </c>
      <c r="J8" s="35">
        <f>J9+J14+J15+J16</f>
        <v>0</v>
      </c>
      <c r="K8" s="35">
        <f>K9+K14+K15+K16</f>
        <v>79.78</v>
      </c>
      <c r="L8" s="37">
        <f>L9+L14+L15+L16</f>
        <v>86.26</v>
      </c>
      <c r="M8" s="34">
        <f>M14+M15+M16</f>
        <v>164.737</v>
      </c>
      <c r="N8" s="35">
        <f>N16</f>
        <v>1.33</v>
      </c>
      <c r="O8" s="35">
        <f>O9+O14+O15+O16</f>
        <v>0</v>
      </c>
      <c r="P8" s="35">
        <f>P9+P14+P15+P16</f>
        <v>80.09</v>
      </c>
      <c r="Q8" s="35">
        <f>Q9+Q14+Q15+Q16</f>
        <v>83.318</v>
      </c>
      <c r="R8" s="36">
        <f>R14+R15+R16</f>
        <v>84.2</v>
      </c>
      <c r="S8" s="38">
        <f>S14+S15+S16</f>
        <v>0.6799999999999999</v>
      </c>
      <c r="T8" s="38">
        <f>T9+T14+T15+T16</f>
        <v>0</v>
      </c>
      <c r="U8" s="38">
        <f>U9+U14+U15+U16</f>
        <v>41.44</v>
      </c>
      <c r="V8" s="38">
        <f>V9+V14+V15+V16</f>
        <v>42.08</v>
      </c>
      <c r="W8" s="36">
        <f>W14+W15+W16</f>
        <v>80.53799999999998</v>
      </c>
      <c r="X8" s="35">
        <f>X14+X15+X16</f>
        <v>0.65</v>
      </c>
      <c r="Y8" s="115">
        <f>Y9+Y14+Y15+Y16</f>
        <v>0</v>
      </c>
      <c r="Z8" s="35">
        <f>Z9+Z14+Z15+Z16</f>
        <v>38.65</v>
      </c>
      <c r="AA8" s="37">
        <f>AA9+AA14+AA15+AA16</f>
        <v>41.238</v>
      </c>
      <c r="AB8" s="34">
        <f>AB14+AB15+AB16</f>
        <v>164.737</v>
      </c>
      <c r="AC8" s="35">
        <f>AC14+AC15+AC16</f>
        <v>1.33</v>
      </c>
      <c r="AD8" s="115">
        <f>AD9+AD14+AD15+AD16</f>
        <v>0</v>
      </c>
      <c r="AE8" s="35">
        <f>AE9+AE14+AE15+AE16</f>
        <v>80.25</v>
      </c>
      <c r="AF8" s="35">
        <f>AF9+AF14+AF15+AF16</f>
        <v>83.157</v>
      </c>
      <c r="AG8" s="125">
        <f>AG14+AG15+AG16</f>
        <v>84.2</v>
      </c>
      <c r="AH8" s="126">
        <f>AH14+AH15+AH16</f>
        <v>0.6799999999999999</v>
      </c>
      <c r="AI8" s="127">
        <f>AI9+AI14+AI15+AI16</f>
        <v>0</v>
      </c>
      <c r="AJ8" s="126">
        <f>AJ9+AJ14+AJ15+AJ16</f>
        <v>41.38999999999999</v>
      </c>
      <c r="AK8" s="126">
        <f>AK9+AK14+AK15+AK16</f>
        <v>42.13</v>
      </c>
      <c r="AL8" s="125">
        <f>AL14+AL15+AL16</f>
        <v>80.53699999999999</v>
      </c>
      <c r="AM8" s="126">
        <f>AM14+AM15+AM16</f>
        <v>0.65</v>
      </c>
      <c r="AN8" s="128">
        <f>AN9+AN14+AN15+AN16</f>
        <v>0</v>
      </c>
      <c r="AO8" s="126">
        <f>AO9+AO14+AO15+AO16</f>
        <v>38.86000000000001</v>
      </c>
      <c r="AP8" s="126">
        <f>AP9+AP14+AP15+AP16</f>
        <v>41.027</v>
      </c>
    </row>
    <row r="9" spans="1:42" ht="25.5">
      <c r="A9" s="32" t="s">
        <v>10</v>
      </c>
      <c r="B9" s="33" t="s">
        <v>11</v>
      </c>
      <c r="C9" s="34">
        <f>D9+E9+F9+G9</f>
        <v>0</v>
      </c>
      <c r="D9" s="39"/>
      <c r="E9" s="116">
        <f>E11</f>
        <v>0</v>
      </c>
      <c r="F9" s="36">
        <f>F11+F12</f>
        <v>0</v>
      </c>
      <c r="G9" s="35">
        <f>G12+G13</f>
        <v>0</v>
      </c>
      <c r="H9" s="36">
        <f>I9+J9+K9+L9</f>
        <v>0</v>
      </c>
      <c r="I9" s="39"/>
      <c r="J9" s="36">
        <f>J11</f>
        <v>0</v>
      </c>
      <c r="K9" s="36">
        <f>K11+K12</f>
        <v>0</v>
      </c>
      <c r="L9" s="37">
        <f>L12+L13</f>
        <v>0</v>
      </c>
      <c r="M9" s="34">
        <f>N9+O9+P9+Q9</f>
        <v>0</v>
      </c>
      <c r="N9" s="39"/>
      <c r="O9" s="36">
        <f>O11</f>
        <v>0</v>
      </c>
      <c r="P9" s="36">
        <f>P11+P12</f>
        <v>0</v>
      </c>
      <c r="Q9" s="35">
        <f>Q12+Q13</f>
        <v>0</v>
      </c>
      <c r="R9" s="36">
        <f>S9+T9+U9+V9</f>
        <v>0</v>
      </c>
      <c r="S9" s="159"/>
      <c r="T9" s="40">
        <f>T11</f>
        <v>0</v>
      </c>
      <c r="U9" s="40">
        <f>U11+U12</f>
        <v>0</v>
      </c>
      <c r="V9" s="38">
        <f>V12+V13</f>
        <v>0</v>
      </c>
      <c r="W9" s="36"/>
      <c r="X9" s="39"/>
      <c r="Y9" s="116">
        <f>Y11</f>
        <v>0</v>
      </c>
      <c r="Z9" s="36">
        <f>Z11+Z12</f>
        <v>0</v>
      </c>
      <c r="AA9" s="37">
        <f>AA12+AA13</f>
        <v>0</v>
      </c>
      <c r="AB9" s="34">
        <f>AC9+AD9+AE9+AF9</f>
        <v>0</v>
      </c>
      <c r="AC9" s="39"/>
      <c r="AD9" s="116">
        <f>AD11</f>
        <v>0</v>
      </c>
      <c r="AE9" s="36">
        <f>AE11+AE12</f>
        <v>0</v>
      </c>
      <c r="AF9" s="35">
        <f>AF12+AF13</f>
        <v>0</v>
      </c>
      <c r="AG9" s="125">
        <f>AH9+AI9+AJ9+AK9</f>
        <v>0</v>
      </c>
      <c r="AH9" s="129"/>
      <c r="AI9" s="130">
        <f>AI11</f>
        <v>0</v>
      </c>
      <c r="AJ9" s="125">
        <f>AJ11+AJ12</f>
        <v>0</v>
      </c>
      <c r="AK9" s="126">
        <f>AK12+AK13</f>
        <v>0</v>
      </c>
      <c r="AL9" s="125">
        <f>AM9+AN9+AO9+AP9</f>
        <v>0</v>
      </c>
      <c r="AM9" s="129"/>
      <c r="AN9" s="131">
        <f>AN11</f>
        <v>0</v>
      </c>
      <c r="AO9" s="125">
        <f>AO11+AO12</f>
        <v>0</v>
      </c>
      <c r="AP9" s="126">
        <f>AP12+AP13</f>
        <v>0</v>
      </c>
    </row>
    <row r="10" spans="1:42" ht="23.25" customHeight="1">
      <c r="A10" s="32"/>
      <c r="B10" s="33" t="s">
        <v>13</v>
      </c>
      <c r="C10" s="41"/>
      <c r="D10" s="42"/>
      <c r="E10" s="117"/>
      <c r="F10" s="42"/>
      <c r="G10" s="42"/>
      <c r="H10" s="39"/>
      <c r="I10" s="42"/>
      <c r="J10" s="42"/>
      <c r="K10" s="42"/>
      <c r="L10" s="43"/>
      <c r="M10" s="41"/>
      <c r="N10" s="42"/>
      <c r="O10" s="42"/>
      <c r="P10" s="42"/>
      <c r="Q10" s="42"/>
      <c r="R10" s="39"/>
      <c r="S10" s="160"/>
      <c r="T10" s="160"/>
      <c r="U10" s="160"/>
      <c r="V10" s="160"/>
      <c r="W10" s="39"/>
      <c r="X10" s="42"/>
      <c r="Y10" s="117"/>
      <c r="Z10" s="42"/>
      <c r="AA10" s="43"/>
      <c r="AB10" s="41"/>
      <c r="AC10" s="42"/>
      <c r="AD10" s="117"/>
      <c r="AE10" s="42"/>
      <c r="AF10" s="42"/>
      <c r="AG10" s="129"/>
      <c r="AH10" s="132"/>
      <c r="AI10" s="133"/>
      <c r="AJ10" s="132"/>
      <c r="AK10" s="132"/>
      <c r="AL10" s="129"/>
      <c r="AM10" s="132"/>
      <c r="AN10" s="134"/>
      <c r="AO10" s="132"/>
      <c r="AP10" s="132"/>
    </row>
    <row r="11" spans="1:42" ht="25.5">
      <c r="A11" s="32"/>
      <c r="B11" s="33" t="s">
        <v>4</v>
      </c>
      <c r="C11" s="34"/>
      <c r="D11" s="39"/>
      <c r="E11" s="116"/>
      <c r="F11" s="36"/>
      <c r="G11" s="39"/>
      <c r="H11" s="36">
        <f>I11+J11+K11+L11</f>
        <v>0</v>
      </c>
      <c r="I11" s="39"/>
      <c r="J11" s="36"/>
      <c r="K11" s="36"/>
      <c r="L11" s="44"/>
      <c r="M11" s="34">
        <f>N11+O11+P11+Q11</f>
        <v>0</v>
      </c>
      <c r="N11" s="39"/>
      <c r="O11" s="36">
        <f>T11+Y11</f>
        <v>0</v>
      </c>
      <c r="P11" s="36">
        <f>U11+Z11</f>
        <v>0</v>
      </c>
      <c r="Q11" s="39"/>
      <c r="R11" s="36">
        <f>S11+T11+U11+V11</f>
        <v>0</v>
      </c>
      <c r="S11" s="159"/>
      <c r="T11" s="40"/>
      <c r="U11" s="40"/>
      <c r="V11" s="159"/>
      <c r="W11" s="36"/>
      <c r="X11" s="39"/>
      <c r="Y11" s="116"/>
      <c r="Z11" s="36"/>
      <c r="AA11" s="44"/>
      <c r="AB11" s="34">
        <f>AC11+AD11+AE11+AF11</f>
        <v>0</v>
      </c>
      <c r="AC11" s="39"/>
      <c r="AD11" s="116">
        <f>AI11+AN11</f>
        <v>0</v>
      </c>
      <c r="AE11" s="36">
        <f>AJ11+AO11</f>
        <v>0</v>
      </c>
      <c r="AF11" s="39"/>
      <c r="AG11" s="125">
        <f>AH11+AI11+AJ11+AK11</f>
        <v>0</v>
      </c>
      <c r="AH11" s="129"/>
      <c r="AI11" s="130"/>
      <c r="AJ11" s="125"/>
      <c r="AK11" s="129"/>
      <c r="AL11" s="125">
        <f>AM11+AN11+AO11+AP11</f>
        <v>0</v>
      </c>
      <c r="AM11" s="129"/>
      <c r="AN11" s="131"/>
      <c r="AO11" s="125"/>
      <c r="AP11" s="129"/>
    </row>
    <row r="12" spans="1:42" ht="25.5">
      <c r="A12" s="32"/>
      <c r="B12" s="33" t="s">
        <v>5</v>
      </c>
      <c r="C12" s="34">
        <f>D12+E12+F12+G12</f>
        <v>0</v>
      </c>
      <c r="D12" s="39"/>
      <c r="E12" s="118"/>
      <c r="F12" s="36"/>
      <c r="G12" s="36"/>
      <c r="H12" s="36">
        <f>I12+J12+K12+L12</f>
        <v>0</v>
      </c>
      <c r="I12" s="39"/>
      <c r="J12" s="39"/>
      <c r="K12" s="36"/>
      <c r="L12" s="45"/>
      <c r="M12" s="34">
        <f>N12+O12+P12+Q12</f>
        <v>0</v>
      </c>
      <c r="N12" s="39"/>
      <c r="O12" s="39"/>
      <c r="P12" s="36">
        <f>U12+Z12</f>
        <v>0</v>
      </c>
      <c r="Q12" s="36">
        <f>V12+AA12</f>
        <v>0</v>
      </c>
      <c r="R12" s="36">
        <f>S12+T12+U12+V12</f>
        <v>0</v>
      </c>
      <c r="S12" s="159"/>
      <c r="T12" s="159"/>
      <c r="U12" s="40"/>
      <c r="V12" s="40"/>
      <c r="W12" s="36"/>
      <c r="X12" s="39"/>
      <c r="Y12" s="118"/>
      <c r="Z12" s="36"/>
      <c r="AA12" s="45"/>
      <c r="AB12" s="34">
        <f>AC12+AD12+AE12+AF12</f>
        <v>0</v>
      </c>
      <c r="AC12" s="39"/>
      <c r="AD12" s="118"/>
      <c r="AE12" s="36">
        <f>AJ12+AO12</f>
        <v>0</v>
      </c>
      <c r="AF12" s="36">
        <f>AK12+AP12</f>
        <v>0</v>
      </c>
      <c r="AG12" s="125">
        <f>AH12+AI12+AJ12+AK12</f>
        <v>0</v>
      </c>
      <c r="AH12" s="129"/>
      <c r="AI12" s="135"/>
      <c r="AJ12" s="125"/>
      <c r="AK12" s="125"/>
      <c r="AL12" s="125">
        <f>AM12+AN12+AO12+AP12</f>
        <v>0</v>
      </c>
      <c r="AM12" s="129"/>
      <c r="AN12" s="136"/>
      <c r="AO12" s="125"/>
      <c r="AP12" s="125"/>
    </row>
    <row r="13" spans="1:42" ht="25.5">
      <c r="A13" s="32"/>
      <c r="B13" s="33" t="s">
        <v>15</v>
      </c>
      <c r="C13" s="34">
        <f>D13+E13+F13+G13</f>
        <v>0</v>
      </c>
      <c r="D13" s="39"/>
      <c r="E13" s="118"/>
      <c r="F13" s="39"/>
      <c r="G13" s="35"/>
      <c r="H13" s="36">
        <f>I13+J13+K13+L13</f>
        <v>0</v>
      </c>
      <c r="I13" s="39"/>
      <c r="J13" s="39"/>
      <c r="K13" s="39"/>
      <c r="L13" s="37"/>
      <c r="M13" s="34">
        <f>N13+O13+P13+Q13</f>
        <v>0</v>
      </c>
      <c r="N13" s="39"/>
      <c r="O13" s="39"/>
      <c r="P13" s="39"/>
      <c r="Q13" s="36">
        <f>V13+AA13</f>
        <v>0</v>
      </c>
      <c r="R13" s="36">
        <f>S13+T13+U13+V13</f>
        <v>0</v>
      </c>
      <c r="S13" s="159"/>
      <c r="T13" s="159"/>
      <c r="U13" s="159"/>
      <c r="V13" s="38"/>
      <c r="W13" s="36"/>
      <c r="X13" s="39"/>
      <c r="Y13" s="118"/>
      <c r="Z13" s="39"/>
      <c r="AA13" s="37"/>
      <c r="AB13" s="34">
        <f>AC13+AD13+AE13+AF13</f>
        <v>0</v>
      </c>
      <c r="AC13" s="39"/>
      <c r="AD13" s="118"/>
      <c r="AE13" s="39"/>
      <c r="AF13" s="36">
        <f>AK13+AP13</f>
        <v>0</v>
      </c>
      <c r="AG13" s="125">
        <f>AH13+AI13+AJ13+AK13</f>
        <v>0</v>
      </c>
      <c r="AH13" s="129"/>
      <c r="AI13" s="135"/>
      <c r="AJ13" s="129"/>
      <c r="AK13" s="126"/>
      <c r="AL13" s="125">
        <f>AM13+AN13+AO13+AP13</f>
        <v>0</v>
      </c>
      <c r="AM13" s="129"/>
      <c r="AN13" s="136"/>
      <c r="AO13" s="129"/>
      <c r="AP13" s="126"/>
    </row>
    <row r="14" spans="1:42" ht="45" customHeight="1">
      <c r="A14" s="32" t="s">
        <v>16</v>
      </c>
      <c r="B14" s="33" t="s">
        <v>17</v>
      </c>
      <c r="C14" s="34">
        <f>D14+E14+F14+G14</f>
        <v>0</v>
      </c>
      <c r="D14" s="36"/>
      <c r="E14" s="116"/>
      <c r="F14" s="36"/>
      <c r="G14" s="36"/>
      <c r="H14" s="36">
        <f>I14+J14+K14+L14</f>
        <v>0</v>
      </c>
      <c r="I14" s="36"/>
      <c r="J14" s="36"/>
      <c r="K14" s="36"/>
      <c r="L14" s="45"/>
      <c r="M14" s="34">
        <f>N14+O14+P14+Q14</f>
        <v>0</v>
      </c>
      <c r="N14" s="36">
        <f aca="true" t="shared" si="0" ref="N14:P15">S14+X14</f>
        <v>0</v>
      </c>
      <c r="O14" s="36">
        <f t="shared" si="0"/>
        <v>0</v>
      </c>
      <c r="P14" s="36">
        <f t="shared" si="0"/>
        <v>0</v>
      </c>
      <c r="Q14" s="36">
        <f>V14+AA14</f>
        <v>0</v>
      </c>
      <c r="R14" s="36">
        <f>S14+T14+U14+V14</f>
        <v>0</v>
      </c>
      <c r="S14" s="40"/>
      <c r="T14" s="40"/>
      <c r="U14" s="40"/>
      <c r="V14" s="40"/>
      <c r="W14" s="36"/>
      <c r="X14" s="36"/>
      <c r="Y14" s="116"/>
      <c r="Z14" s="36"/>
      <c r="AA14" s="45"/>
      <c r="AB14" s="34">
        <f>AC14+AD14+AE14+AF14</f>
        <v>0</v>
      </c>
      <c r="AC14" s="36">
        <f aca="true" t="shared" si="1" ref="AC14:AE15">AH14+AM14</f>
        <v>0</v>
      </c>
      <c r="AD14" s="116">
        <f t="shared" si="1"/>
        <v>0</v>
      </c>
      <c r="AE14" s="36">
        <f t="shared" si="1"/>
        <v>0</v>
      </c>
      <c r="AF14" s="36">
        <f>AK14+AP14</f>
        <v>0</v>
      </c>
      <c r="AG14" s="125">
        <f>AH14+AI14+AJ14+AK14</f>
        <v>0</v>
      </c>
      <c r="AH14" s="125"/>
      <c r="AI14" s="130"/>
      <c r="AJ14" s="125"/>
      <c r="AK14" s="125"/>
      <c r="AL14" s="125">
        <f>AM14+AN14+AO14+AP14</f>
        <v>0</v>
      </c>
      <c r="AM14" s="125"/>
      <c r="AN14" s="131"/>
      <c r="AO14" s="125"/>
      <c r="AP14" s="125"/>
    </row>
    <row r="15" spans="1:42" ht="51">
      <c r="A15" s="32" t="s">
        <v>18</v>
      </c>
      <c r="B15" s="33" t="s">
        <v>12</v>
      </c>
      <c r="C15" s="34"/>
      <c r="D15" s="35"/>
      <c r="E15" s="115"/>
      <c r="F15" s="35"/>
      <c r="G15" s="35"/>
      <c r="H15" s="36"/>
      <c r="I15" s="35"/>
      <c r="J15" s="35"/>
      <c r="K15" s="35"/>
      <c r="L15" s="35"/>
      <c r="M15" s="34">
        <f>N15+O15+P15+Q15</f>
        <v>0</v>
      </c>
      <c r="N15" s="36">
        <f t="shared" si="0"/>
        <v>0</v>
      </c>
      <c r="O15" s="36">
        <f t="shared" si="0"/>
        <v>0</v>
      </c>
      <c r="P15" s="36">
        <f t="shared" si="0"/>
        <v>0</v>
      </c>
      <c r="Q15" s="36">
        <f>V15+AA15</f>
        <v>0</v>
      </c>
      <c r="R15" s="36">
        <f>S15+T15+U15+V15</f>
        <v>0</v>
      </c>
      <c r="S15" s="38"/>
      <c r="T15" s="38"/>
      <c r="U15" s="38"/>
      <c r="V15" s="38"/>
      <c r="W15" s="36"/>
      <c r="X15" s="35"/>
      <c r="Y15" s="115"/>
      <c r="Z15" s="35"/>
      <c r="AA15" s="37"/>
      <c r="AB15" s="34">
        <f>AC15+AD15+AE15+AF15</f>
        <v>0</v>
      </c>
      <c r="AC15" s="36">
        <f t="shared" si="1"/>
        <v>0</v>
      </c>
      <c r="AD15" s="116">
        <f t="shared" si="1"/>
        <v>0</v>
      </c>
      <c r="AE15" s="36">
        <f t="shared" si="1"/>
        <v>0</v>
      </c>
      <c r="AF15" s="36">
        <f>AK15+AP15</f>
        <v>0</v>
      </c>
      <c r="AG15" s="125">
        <f>AH15+AI15+AJ15+AK15</f>
        <v>0</v>
      </c>
      <c r="AH15" s="126"/>
      <c r="AI15" s="127"/>
      <c r="AJ15" s="126"/>
      <c r="AK15" s="126"/>
      <c r="AL15" s="125">
        <f>AM15+AN15+AO15+AP15</f>
        <v>0</v>
      </c>
      <c r="AM15" s="126"/>
      <c r="AN15" s="128"/>
      <c r="AO15" s="126"/>
      <c r="AP15" s="126"/>
    </row>
    <row r="16" spans="1:42" ht="51">
      <c r="A16" s="32" t="s">
        <v>20</v>
      </c>
      <c r="B16" s="33" t="s">
        <v>14</v>
      </c>
      <c r="C16" s="121">
        <f>C22+C21+C17</f>
        <v>160.97</v>
      </c>
      <c r="D16" s="121">
        <f>D22+D21+D17</f>
        <v>1.3</v>
      </c>
      <c r="E16" s="121">
        <f>E22+E21+E17</f>
        <v>0</v>
      </c>
      <c r="F16" s="121">
        <f>F22+F21+F17</f>
        <v>79.72</v>
      </c>
      <c r="G16" s="121">
        <f>G22+G21+G17</f>
        <v>79.94999999999999</v>
      </c>
      <c r="H16" s="36">
        <f>H17+H21+H22</f>
        <v>167.4</v>
      </c>
      <c r="I16" s="36">
        <f>I17+I21+I22</f>
        <v>1.36</v>
      </c>
      <c r="J16" s="36">
        <f>J17+J21+J22</f>
        <v>0</v>
      </c>
      <c r="K16" s="36">
        <f>K17+K21+K22</f>
        <v>79.78</v>
      </c>
      <c r="L16" s="36">
        <f>L17+L21+L22</f>
        <v>86.26</v>
      </c>
      <c r="M16" s="163">
        <f aca="true" t="shared" si="2" ref="M16:R16">M22+M21+M17</f>
        <v>164.737</v>
      </c>
      <c r="N16" s="36">
        <f t="shared" si="2"/>
        <v>1.33</v>
      </c>
      <c r="O16" s="165">
        <f t="shared" si="2"/>
        <v>0</v>
      </c>
      <c r="P16" s="36">
        <f t="shared" si="2"/>
        <v>80.09</v>
      </c>
      <c r="Q16" s="164">
        <f t="shared" si="2"/>
        <v>83.318</v>
      </c>
      <c r="R16" s="36">
        <f t="shared" si="2"/>
        <v>84.2</v>
      </c>
      <c r="S16" s="40">
        <f>S17</f>
        <v>0.6799999999999999</v>
      </c>
      <c r="T16" s="40"/>
      <c r="U16" s="40">
        <f aca="true" t="shared" si="3" ref="U16:AP16">U22+U21+U17</f>
        <v>41.44</v>
      </c>
      <c r="V16" s="40">
        <f t="shared" si="3"/>
        <v>42.08</v>
      </c>
      <c r="W16" s="36">
        <f t="shared" si="3"/>
        <v>80.53799999999998</v>
      </c>
      <c r="X16" s="36">
        <f t="shared" si="3"/>
        <v>0.65</v>
      </c>
      <c r="Y16" s="116">
        <f t="shared" si="3"/>
        <v>0</v>
      </c>
      <c r="Z16" s="36">
        <f t="shared" si="3"/>
        <v>38.65</v>
      </c>
      <c r="AA16" s="36">
        <f t="shared" si="3"/>
        <v>41.238</v>
      </c>
      <c r="AB16" s="34">
        <f t="shared" si="3"/>
        <v>164.737</v>
      </c>
      <c r="AC16" s="163">
        <f t="shared" si="3"/>
        <v>1.33</v>
      </c>
      <c r="AD16" s="163">
        <f t="shared" si="3"/>
        <v>0</v>
      </c>
      <c r="AE16" s="163">
        <f t="shared" si="3"/>
        <v>80.25</v>
      </c>
      <c r="AF16" s="163">
        <f t="shared" si="3"/>
        <v>83.157</v>
      </c>
      <c r="AG16" s="125">
        <f t="shared" si="3"/>
        <v>84.2</v>
      </c>
      <c r="AH16" s="161">
        <f t="shared" si="3"/>
        <v>0.6799999999999999</v>
      </c>
      <c r="AI16" s="130">
        <f t="shared" si="3"/>
        <v>0</v>
      </c>
      <c r="AJ16" s="161">
        <f t="shared" si="3"/>
        <v>41.38999999999999</v>
      </c>
      <c r="AK16" s="125">
        <f t="shared" si="3"/>
        <v>42.13</v>
      </c>
      <c r="AL16" s="162">
        <f t="shared" si="3"/>
        <v>80.53699999999999</v>
      </c>
      <c r="AM16" s="125">
        <f t="shared" si="3"/>
        <v>0.65</v>
      </c>
      <c r="AN16" s="166">
        <f t="shared" si="3"/>
        <v>0</v>
      </c>
      <c r="AO16" s="125">
        <f t="shared" si="3"/>
        <v>38.86000000000001</v>
      </c>
      <c r="AP16" s="125">
        <f t="shared" si="3"/>
        <v>41.027</v>
      </c>
    </row>
    <row r="17" spans="1:42" ht="51">
      <c r="A17" s="32">
        <v>2</v>
      </c>
      <c r="B17" s="33" t="s">
        <v>21</v>
      </c>
      <c r="C17" s="34">
        <f>C20+C19</f>
        <v>13.379999999999999</v>
      </c>
      <c r="D17" s="36">
        <f>D20+D19</f>
        <v>1.3</v>
      </c>
      <c r="E17" s="116">
        <f>'П.1.3_пр'!H48</f>
        <v>0</v>
      </c>
      <c r="F17" s="36">
        <f>F20+F19</f>
        <v>9.78</v>
      </c>
      <c r="G17" s="36">
        <f>G20+G19</f>
        <v>2.3</v>
      </c>
      <c r="H17" s="36">
        <f>H20+H19</f>
        <v>23.35</v>
      </c>
      <c r="I17" s="36">
        <f>I20+I19</f>
        <v>1.36</v>
      </c>
      <c r="J17" s="36">
        <f>'П.1.3_пр'!M48</f>
        <v>0</v>
      </c>
      <c r="K17" s="36">
        <f aca="true" t="shared" si="4" ref="K17:S17">K20+K19</f>
        <v>10.54</v>
      </c>
      <c r="L17" s="36">
        <f t="shared" si="4"/>
        <v>11.45</v>
      </c>
      <c r="M17" s="163">
        <f t="shared" si="4"/>
        <v>17.150000000000002</v>
      </c>
      <c r="N17" s="36">
        <f t="shared" si="4"/>
        <v>1.33</v>
      </c>
      <c r="O17" s="165">
        <f t="shared" si="4"/>
        <v>0</v>
      </c>
      <c r="P17" s="36">
        <f t="shared" si="4"/>
        <v>10.15</v>
      </c>
      <c r="Q17" s="164">
        <f t="shared" si="4"/>
        <v>5.67</v>
      </c>
      <c r="R17" s="36">
        <f t="shared" si="4"/>
        <v>8.77</v>
      </c>
      <c r="S17" s="40">
        <f t="shared" si="4"/>
        <v>0.6799999999999999</v>
      </c>
      <c r="T17" s="40">
        <f>'П.1.3_пр'!W48</f>
        <v>0</v>
      </c>
      <c r="U17" s="40">
        <f>U20+U19</f>
        <v>5.1899999999999995</v>
      </c>
      <c r="V17" s="40">
        <f>V20+V19</f>
        <v>2.9000000000000004</v>
      </c>
      <c r="W17" s="36">
        <f>W20+W19</f>
        <v>8.38</v>
      </c>
      <c r="X17" s="36">
        <f>X20+X19</f>
        <v>0.65</v>
      </c>
      <c r="Y17" s="116">
        <f>'П.1.3_пр'!AB48</f>
        <v>0</v>
      </c>
      <c r="Z17" s="36">
        <f>Z20+Z19</f>
        <v>4.96</v>
      </c>
      <c r="AA17" s="36">
        <f>AA20+AA19</f>
        <v>2.77</v>
      </c>
      <c r="AB17" s="34">
        <f>AG17+AL17</f>
        <v>17.15</v>
      </c>
      <c r="AC17" s="36">
        <f>AH17+AM17</f>
        <v>1.33</v>
      </c>
      <c r="AD17" s="116">
        <f>'П.1.3_пр'!AG48</f>
        <v>0</v>
      </c>
      <c r="AE17" s="36">
        <f>AE20+AE19</f>
        <v>10.15</v>
      </c>
      <c r="AF17" s="36">
        <f>AF20+AF19</f>
        <v>5.67</v>
      </c>
      <c r="AG17" s="125">
        <f>AG20+AG19</f>
        <v>8.77</v>
      </c>
      <c r="AH17" s="125">
        <f>AH20+AH19</f>
        <v>0.6799999999999999</v>
      </c>
      <c r="AI17" s="130"/>
      <c r="AJ17" s="125">
        <f>AJ20+AJ19</f>
        <v>5.1899999999999995</v>
      </c>
      <c r="AK17" s="125">
        <f>AK20+AK19</f>
        <v>2.9000000000000004</v>
      </c>
      <c r="AL17" s="125">
        <f>AL20+AL19</f>
        <v>8.38</v>
      </c>
      <c r="AM17" s="125">
        <f>AM20+AM19</f>
        <v>0.65</v>
      </c>
      <c r="AN17" s="131"/>
      <c r="AO17" s="125">
        <f>AO20+AO19</f>
        <v>4.96</v>
      </c>
      <c r="AP17" s="125">
        <f>AP20+AP19</f>
        <v>2.77</v>
      </c>
    </row>
    <row r="18" spans="1:42" ht="25.5">
      <c r="A18" s="32"/>
      <c r="B18" s="33" t="s">
        <v>22</v>
      </c>
      <c r="C18" s="47">
        <f aca="true" t="shared" si="5" ref="C18:AA18">C17/C8*100</f>
        <v>8.312107846182517</v>
      </c>
      <c r="D18" s="35">
        <f t="shared" si="5"/>
        <v>100</v>
      </c>
      <c r="E18" s="115">
        <v>0</v>
      </c>
      <c r="F18" s="35">
        <f t="shared" si="5"/>
        <v>12.267937782237832</v>
      </c>
      <c r="G18" s="35">
        <f t="shared" si="5"/>
        <v>2.8767979987492183</v>
      </c>
      <c r="H18" s="35">
        <f t="shared" si="5"/>
        <v>13.948626045400239</v>
      </c>
      <c r="I18" s="35">
        <f t="shared" si="5"/>
        <v>100</v>
      </c>
      <c r="J18" s="35">
        <v>0</v>
      </c>
      <c r="K18" s="35">
        <f t="shared" si="5"/>
        <v>13.211331160691902</v>
      </c>
      <c r="L18" s="37">
        <f t="shared" si="5"/>
        <v>13.273823324831902</v>
      </c>
      <c r="M18" s="47">
        <f>M17/M8*100</f>
        <v>10.410533152843625</v>
      </c>
      <c r="N18" s="35"/>
      <c r="O18" s="35"/>
      <c r="P18" s="35">
        <f t="shared" si="5"/>
        <v>12.673242602072667</v>
      </c>
      <c r="Q18" s="35">
        <f t="shared" si="5"/>
        <v>6.805252166398618</v>
      </c>
      <c r="R18" s="35">
        <f t="shared" si="5"/>
        <v>10.415676959619951</v>
      </c>
      <c r="S18" s="35">
        <f t="shared" si="5"/>
        <v>100</v>
      </c>
      <c r="T18" s="35"/>
      <c r="U18" s="35">
        <f t="shared" si="5"/>
        <v>12.524131274131273</v>
      </c>
      <c r="V18" s="35">
        <f t="shared" si="5"/>
        <v>6.891634980988594</v>
      </c>
      <c r="W18" s="35">
        <f t="shared" si="5"/>
        <v>10.405026198812987</v>
      </c>
      <c r="X18" s="35">
        <f t="shared" si="5"/>
        <v>100</v>
      </c>
      <c r="Y18" s="115"/>
      <c r="Z18" s="35">
        <f t="shared" si="5"/>
        <v>12.833117723156533</v>
      </c>
      <c r="AA18" s="37">
        <f t="shared" si="5"/>
        <v>6.717105582229982</v>
      </c>
      <c r="AB18" s="47">
        <f aca="true" t="shared" si="6" ref="AB18:AP18">AB17/AB8*100</f>
        <v>10.410533152843623</v>
      </c>
      <c r="AC18" s="35">
        <f t="shared" si="6"/>
        <v>100</v>
      </c>
      <c r="AD18" s="115"/>
      <c r="AE18" s="35">
        <f t="shared" si="6"/>
        <v>12.64797507788162</v>
      </c>
      <c r="AF18" s="35">
        <f t="shared" si="6"/>
        <v>6.818427793210434</v>
      </c>
      <c r="AG18" s="126">
        <f t="shared" si="6"/>
        <v>10.415676959619951</v>
      </c>
      <c r="AH18" s="126">
        <f t="shared" si="6"/>
        <v>100</v>
      </c>
      <c r="AI18" s="127"/>
      <c r="AJ18" s="126">
        <f t="shared" si="6"/>
        <v>12.539260690988163</v>
      </c>
      <c r="AK18" s="126">
        <f t="shared" si="6"/>
        <v>6.88345596961785</v>
      </c>
      <c r="AL18" s="126">
        <f t="shared" si="6"/>
        <v>10.405155394414992</v>
      </c>
      <c r="AM18" s="126">
        <f t="shared" si="6"/>
        <v>100</v>
      </c>
      <c r="AN18" s="128"/>
      <c r="AO18" s="126">
        <f t="shared" si="6"/>
        <v>12.763767370046317</v>
      </c>
      <c r="AP18" s="126">
        <f t="shared" si="6"/>
        <v>6.75165135154898</v>
      </c>
    </row>
    <row r="19" spans="1:42" ht="51">
      <c r="A19" s="32" t="s">
        <v>100</v>
      </c>
      <c r="B19" s="33" t="s">
        <v>96</v>
      </c>
      <c r="C19" s="34">
        <f>D19+E19+F19+G19</f>
        <v>1.14</v>
      </c>
      <c r="D19" s="36">
        <v>0.11</v>
      </c>
      <c r="E19" s="116">
        <f>E17-E20</f>
        <v>0</v>
      </c>
      <c r="F19" s="36">
        <v>0.84</v>
      </c>
      <c r="G19" s="36">
        <v>0.19</v>
      </c>
      <c r="H19" s="36">
        <f>I19+J19+K19+L19</f>
        <v>11.280000000000001</v>
      </c>
      <c r="I19" s="36">
        <v>0.09</v>
      </c>
      <c r="J19" s="36">
        <f>J17-J20</f>
        <v>0</v>
      </c>
      <c r="K19" s="36">
        <v>4.49</v>
      </c>
      <c r="L19" s="45">
        <v>6.7</v>
      </c>
      <c r="M19" s="163">
        <f>R19+W19</f>
        <v>1.46</v>
      </c>
      <c r="N19" s="36">
        <f>S19+X19</f>
        <v>0.11</v>
      </c>
      <c r="O19" s="165">
        <f>T19+Y19</f>
        <v>0</v>
      </c>
      <c r="P19" s="36">
        <f>U19+Z19</f>
        <v>0.94</v>
      </c>
      <c r="Q19" s="164">
        <f>V19+AA19</f>
        <v>0.41000000000000003</v>
      </c>
      <c r="R19" s="36">
        <f>S19+U19+V19</f>
        <v>0.8200000000000001</v>
      </c>
      <c r="S19" s="40">
        <v>0.06</v>
      </c>
      <c r="T19" s="40">
        <f>T17-T20</f>
        <v>0</v>
      </c>
      <c r="U19" s="40">
        <v>0.52</v>
      </c>
      <c r="V19" s="40">
        <v>0.24</v>
      </c>
      <c r="W19" s="36">
        <f>X19+Y19+Z19+AA19</f>
        <v>0.64</v>
      </c>
      <c r="X19" s="36">
        <v>0.05</v>
      </c>
      <c r="Y19" s="116">
        <f>Y17-Y20</f>
        <v>0</v>
      </c>
      <c r="Z19" s="36">
        <v>0.42</v>
      </c>
      <c r="AA19" s="45">
        <v>0.17</v>
      </c>
      <c r="AB19" s="34">
        <f>AG19+AL19</f>
        <v>1.46</v>
      </c>
      <c r="AC19" s="36">
        <f>AC17-AC20</f>
        <v>0.1100000000000001</v>
      </c>
      <c r="AD19" s="36">
        <f>AD17-AD20</f>
        <v>0</v>
      </c>
      <c r="AE19" s="36">
        <f>AJ19+AO19</f>
        <v>0.94</v>
      </c>
      <c r="AF19" s="36">
        <f>AK19+AP19</f>
        <v>0.41000000000000003</v>
      </c>
      <c r="AG19" s="125">
        <f>AH19+AI19+AJ19+AK19</f>
        <v>0.8200000000000001</v>
      </c>
      <c r="AH19" s="125">
        <v>0.06</v>
      </c>
      <c r="AI19" s="130"/>
      <c r="AJ19" s="125">
        <v>0.52</v>
      </c>
      <c r="AK19" s="125">
        <v>0.24</v>
      </c>
      <c r="AL19" s="125">
        <f>AM19+AN19+AO19+AP19</f>
        <v>0.64</v>
      </c>
      <c r="AM19" s="125">
        <v>0.05</v>
      </c>
      <c r="AN19" s="131"/>
      <c r="AO19" s="125">
        <v>0.42</v>
      </c>
      <c r="AP19" s="125">
        <v>0.17</v>
      </c>
    </row>
    <row r="20" spans="1:42" ht="51">
      <c r="A20" s="32" t="s">
        <v>94</v>
      </c>
      <c r="B20" s="33" t="s">
        <v>95</v>
      </c>
      <c r="C20" s="34">
        <f>D20+E20+F20+G20</f>
        <v>12.239999999999998</v>
      </c>
      <c r="D20" s="36">
        <v>1.19</v>
      </c>
      <c r="E20" s="116">
        <f>'П.1.3'!H48</f>
        <v>0</v>
      </c>
      <c r="F20" s="36">
        <v>8.94</v>
      </c>
      <c r="G20" s="36">
        <v>2.11</v>
      </c>
      <c r="H20" s="36">
        <f>I20+J20+K20+L20</f>
        <v>12.07</v>
      </c>
      <c r="I20" s="36">
        <v>1.27</v>
      </c>
      <c r="J20" s="36"/>
      <c r="K20" s="36">
        <v>6.05</v>
      </c>
      <c r="L20" s="45">
        <v>4.75</v>
      </c>
      <c r="M20" s="34">
        <f>N20+O20+P20+Q20</f>
        <v>15.690000000000001</v>
      </c>
      <c r="N20" s="36">
        <f>S20+X20</f>
        <v>1.22</v>
      </c>
      <c r="O20" s="36">
        <f>'П.1.3'!R48</f>
        <v>0</v>
      </c>
      <c r="P20" s="36">
        <f aca="true" t="shared" si="7" ref="P20:Q27">U20+Z20</f>
        <v>9.21</v>
      </c>
      <c r="Q20" s="36">
        <f t="shared" si="7"/>
        <v>5.26</v>
      </c>
      <c r="R20" s="36">
        <f>S20+T20+U20+V20</f>
        <v>7.95</v>
      </c>
      <c r="S20" s="40">
        <v>0.62</v>
      </c>
      <c r="T20" s="40">
        <f>'П.1.3'!W48</f>
        <v>0</v>
      </c>
      <c r="U20" s="40">
        <v>4.67</v>
      </c>
      <c r="V20" s="40">
        <v>2.66</v>
      </c>
      <c r="W20" s="36">
        <f>X20+Y20+Z20+AA20</f>
        <v>7.74</v>
      </c>
      <c r="X20" s="36">
        <v>0.6</v>
      </c>
      <c r="Y20" s="116">
        <f>'П.1.3'!AB48</f>
        <v>0</v>
      </c>
      <c r="Z20" s="36">
        <v>4.54</v>
      </c>
      <c r="AA20" s="45">
        <v>2.6</v>
      </c>
      <c r="AB20" s="34">
        <f>AC20+AD20+AE20+AF20</f>
        <v>15.690000000000001</v>
      </c>
      <c r="AC20" s="36">
        <f aca="true" t="shared" si="8" ref="AC20:AF21">AH20+AM20</f>
        <v>1.22</v>
      </c>
      <c r="AD20" s="36">
        <f t="shared" si="8"/>
        <v>0</v>
      </c>
      <c r="AE20" s="36">
        <f t="shared" si="8"/>
        <v>9.21</v>
      </c>
      <c r="AF20" s="36">
        <f t="shared" si="8"/>
        <v>5.26</v>
      </c>
      <c r="AG20" s="125">
        <f>AH20+AI20+AJ20+AK20</f>
        <v>7.95</v>
      </c>
      <c r="AH20" s="125">
        <v>0.62</v>
      </c>
      <c r="AI20" s="130"/>
      <c r="AJ20" s="125">
        <v>4.67</v>
      </c>
      <c r="AK20" s="125">
        <v>2.66</v>
      </c>
      <c r="AL20" s="125">
        <f>AM20+AN20+AO20+AP20</f>
        <v>7.74</v>
      </c>
      <c r="AM20" s="125">
        <v>0.6</v>
      </c>
      <c r="AN20" s="131"/>
      <c r="AO20" s="125">
        <v>4.54</v>
      </c>
      <c r="AP20" s="125">
        <v>2.6</v>
      </c>
    </row>
    <row r="21" spans="1:43" ht="204">
      <c r="A21" s="32">
        <v>3</v>
      </c>
      <c r="B21" s="33" t="s">
        <v>97</v>
      </c>
      <c r="C21" s="34">
        <f>F21+G21</f>
        <v>12.59</v>
      </c>
      <c r="D21" s="36"/>
      <c r="E21" s="116"/>
      <c r="F21" s="36">
        <v>5.1</v>
      </c>
      <c r="G21" s="36">
        <v>7.49</v>
      </c>
      <c r="H21" s="36">
        <f>K21+L21</f>
        <v>10.9</v>
      </c>
      <c r="I21" s="36"/>
      <c r="J21" s="36"/>
      <c r="K21" s="36">
        <v>4.4</v>
      </c>
      <c r="L21" s="37">
        <v>6.5</v>
      </c>
      <c r="M21" s="34">
        <v>12.587</v>
      </c>
      <c r="N21" s="36">
        <f>S21+X21</f>
        <v>0</v>
      </c>
      <c r="O21" s="36">
        <f>T21+Y21</f>
        <v>0</v>
      </c>
      <c r="P21" s="36">
        <f t="shared" si="7"/>
        <v>5.1</v>
      </c>
      <c r="Q21" s="36">
        <f t="shared" si="7"/>
        <v>7.4879999999999995</v>
      </c>
      <c r="R21" s="36">
        <f>U21+V21</f>
        <v>7.029999999999999</v>
      </c>
      <c r="S21" s="40"/>
      <c r="T21" s="40"/>
      <c r="U21" s="40">
        <v>3.4</v>
      </c>
      <c r="V21" s="38">
        <v>3.63</v>
      </c>
      <c r="W21" s="36">
        <v>5.558</v>
      </c>
      <c r="X21" s="36"/>
      <c r="Y21" s="36"/>
      <c r="Z21" s="36">
        <v>1.7</v>
      </c>
      <c r="AA21" s="37">
        <v>3.858</v>
      </c>
      <c r="AB21" s="34">
        <f>AC21+AD21+AE21+AF21</f>
        <v>12.587</v>
      </c>
      <c r="AC21" s="36">
        <f t="shared" si="8"/>
        <v>0</v>
      </c>
      <c r="AD21" s="116">
        <f t="shared" si="8"/>
        <v>0</v>
      </c>
      <c r="AE21" s="36">
        <f t="shared" si="8"/>
        <v>5.1</v>
      </c>
      <c r="AF21" s="36">
        <f t="shared" si="8"/>
        <v>7.487</v>
      </c>
      <c r="AG21" s="125">
        <f>AH21+AI21+AJ21+AK21</f>
        <v>7.029999999999999</v>
      </c>
      <c r="AH21" s="125"/>
      <c r="AI21" s="130"/>
      <c r="AJ21" s="125">
        <v>3.4</v>
      </c>
      <c r="AK21" s="126">
        <v>3.63</v>
      </c>
      <c r="AL21" s="125">
        <f>AM21+AN21+AO21+AP21</f>
        <v>5.557</v>
      </c>
      <c r="AM21" s="125"/>
      <c r="AN21" s="131"/>
      <c r="AO21" s="125">
        <v>1.7</v>
      </c>
      <c r="AP21" s="126">
        <v>3.857</v>
      </c>
      <c r="AQ21" s="6"/>
    </row>
    <row r="22" spans="1:43" ht="25.5">
      <c r="A22" s="32">
        <v>4</v>
      </c>
      <c r="B22" s="33" t="s">
        <v>23</v>
      </c>
      <c r="C22" s="34">
        <f aca="true" t="shared" si="9" ref="C22:C27">D22+E22+F22+G22</f>
        <v>135</v>
      </c>
      <c r="D22" s="36">
        <f>D23+D26+D27</f>
        <v>0</v>
      </c>
      <c r="E22" s="116">
        <f>E23+E26+E27</f>
        <v>0</v>
      </c>
      <c r="F22" s="36">
        <v>64.84</v>
      </c>
      <c r="G22" s="36">
        <v>70.16</v>
      </c>
      <c r="H22" s="36">
        <f aca="true" t="shared" si="10" ref="H22:H27">I22+J22+K22+L22</f>
        <v>133.15</v>
      </c>
      <c r="I22" s="36"/>
      <c r="J22" s="36">
        <f>J23+J26+J27</f>
        <v>0</v>
      </c>
      <c r="K22" s="36">
        <v>64.84</v>
      </c>
      <c r="L22" s="45">
        <v>68.31</v>
      </c>
      <c r="M22" s="34">
        <f>R22+W22</f>
        <v>135</v>
      </c>
      <c r="N22" s="36">
        <f>N23+N26+N27</f>
        <v>0</v>
      </c>
      <c r="O22" s="36">
        <f>O23+O26+O27</f>
        <v>0</v>
      </c>
      <c r="P22" s="36">
        <f t="shared" si="7"/>
        <v>64.84</v>
      </c>
      <c r="Q22" s="36">
        <f t="shared" si="7"/>
        <v>70.16</v>
      </c>
      <c r="R22" s="36">
        <f aca="true" t="shared" si="11" ref="R22:R27">S22+T22+U22+V22</f>
        <v>68.4</v>
      </c>
      <c r="S22" s="40">
        <f>S23+S26+S27</f>
        <v>0</v>
      </c>
      <c r="T22" s="40">
        <f>T23+T26+T27</f>
        <v>0</v>
      </c>
      <c r="U22" s="40">
        <v>32.85</v>
      </c>
      <c r="V22" s="40">
        <v>35.55</v>
      </c>
      <c r="W22" s="36">
        <f aca="true" t="shared" si="12" ref="W22:W28">X22+Y22+Z22+AA22</f>
        <v>66.6</v>
      </c>
      <c r="X22" s="36">
        <f>X23+X26+X27</f>
        <v>0</v>
      </c>
      <c r="Y22" s="116">
        <f>Y23+Y26+Y27</f>
        <v>0</v>
      </c>
      <c r="Z22" s="36">
        <v>31.99</v>
      </c>
      <c r="AA22" s="45">
        <v>34.61</v>
      </c>
      <c r="AB22" s="34">
        <f aca="true" t="shared" si="13" ref="AB22:AB27">AC22+AD22+AE22+AF22</f>
        <v>135</v>
      </c>
      <c r="AC22" s="36">
        <f>AH22+AM22</f>
        <v>0</v>
      </c>
      <c r="AD22" s="116">
        <f>AD23+AD26+AD27</f>
        <v>0</v>
      </c>
      <c r="AE22" s="36">
        <f>AJ22+AO22</f>
        <v>65</v>
      </c>
      <c r="AF22" s="36">
        <f>AK22+AP22</f>
        <v>70</v>
      </c>
      <c r="AG22" s="125">
        <f aca="true" t="shared" si="14" ref="AG22:AG27">AH22+AI22+AJ22+AK22</f>
        <v>68.4</v>
      </c>
      <c r="AH22" s="125"/>
      <c r="AI22" s="130">
        <f>AI23+AI26+AI27</f>
        <v>0</v>
      </c>
      <c r="AJ22" s="125">
        <v>32.8</v>
      </c>
      <c r="AK22" s="125">
        <v>35.6</v>
      </c>
      <c r="AL22" s="125">
        <f aca="true" t="shared" si="15" ref="AL22:AL27">AM22+AN22+AO22+AP22</f>
        <v>66.6</v>
      </c>
      <c r="AM22" s="125"/>
      <c r="AN22" s="131">
        <f>AN23+AN26+AN27</f>
        <v>0</v>
      </c>
      <c r="AO22" s="125">
        <v>32.2</v>
      </c>
      <c r="AP22" s="125">
        <v>34.4</v>
      </c>
      <c r="AQ22" s="14"/>
    </row>
    <row r="23" spans="1:43" ht="51">
      <c r="A23" s="32" t="s">
        <v>24</v>
      </c>
      <c r="B23" s="33" t="s">
        <v>19</v>
      </c>
      <c r="C23" s="46">
        <f t="shared" si="9"/>
        <v>0</v>
      </c>
      <c r="D23" s="40"/>
      <c r="E23" s="116"/>
      <c r="F23" s="40"/>
      <c r="G23" s="38"/>
      <c r="H23" s="40">
        <f t="shared" si="10"/>
        <v>0</v>
      </c>
      <c r="I23" s="40"/>
      <c r="J23" s="40"/>
      <c r="K23" s="40"/>
      <c r="L23" s="48"/>
      <c r="M23" s="46">
        <f aca="true" t="shared" si="16" ref="M23:M28">N23+O23+P23+Q23</f>
        <v>0</v>
      </c>
      <c r="N23" s="40">
        <f aca="true" t="shared" si="17" ref="N23:O27">S23+X23</f>
        <v>0</v>
      </c>
      <c r="O23" s="40">
        <f t="shared" si="17"/>
        <v>0</v>
      </c>
      <c r="P23" s="40">
        <f t="shared" si="7"/>
        <v>0</v>
      </c>
      <c r="Q23" s="40">
        <f t="shared" si="7"/>
        <v>0</v>
      </c>
      <c r="R23" s="40">
        <f t="shared" si="11"/>
        <v>0</v>
      </c>
      <c r="S23" s="40"/>
      <c r="T23" s="40"/>
      <c r="U23" s="40"/>
      <c r="V23" s="38"/>
      <c r="W23" s="36">
        <f t="shared" si="12"/>
        <v>0</v>
      </c>
      <c r="X23" s="36"/>
      <c r="Y23" s="36"/>
      <c r="Z23" s="36"/>
      <c r="AA23" s="37"/>
      <c r="AB23" s="34">
        <f t="shared" si="13"/>
        <v>0</v>
      </c>
      <c r="AC23" s="36">
        <f aca="true" t="shared" si="18" ref="AC23:AF27">AH23+AM23</f>
        <v>0</v>
      </c>
      <c r="AD23" s="116">
        <f t="shared" si="18"/>
        <v>0</v>
      </c>
      <c r="AE23" s="36">
        <f t="shared" si="18"/>
        <v>0</v>
      </c>
      <c r="AF23" s="36">
        <f t="shared" si="18"/>
        <v>0</v>
      </c>
      <c r="AG23" s="125">
        <f t="shared" si="14"/>
        <v>0</v>
      </c>
      <c r="AH23" s="125"/>
      <c r="AI23" s="130"/>
      <c r="AJ23" s="125"/>
      <c r="AK23" s="126"/>
      <c r="AL23" s="125">
        <f t="shared" si="15"/>
        <v>0</v>
      </c>
      <c r="AM23" s="125"/>
      <c r="AN23" s="131"/>
      <c r="AO23" s="125"/>
      <c r="AP23" s="126"/>
      <c r="AQ23" s="6"/>
    </row>
    <row r="24" spans="1:42" ht="25.5">
      <c r="A24" s="32"/>
      <c r="B24" s="33" t="s">
        <v>25</v>
      </c>
      <c r="C24" s="46">
        <f t="shared" si="9"/>
        <v>0</v>
      </c>
      <c r="D24" s="40"/>
      <c r="E24" s="116"/>
      <c r="F24" s="40"/>
      <c r="G24" s="38"/>
      <c r="H24" s="40">
        <f t="shared" si="10"/>
        <v>0</v>
      </c>
      <c r="I24" s="40"/>
      <c r="J24" s="40"/>
      <c r="K24" s="40"/>
      <c r="L24" s="48"/>
      <c r="M24" s="46">
        <f t="shared" si="16"/>
        <v>0</v>
      </c>
      <c r="N24" s="40">
        <f t="shared" si="17"/>
        <v>0</v>
      </c>
      <c r="O24" s="40">
        <f t="shared" si="17"/>
        <v>0</v>
      </c>
      <c r="P24" s="40">
        <f t="shared" si="7"/>
        <v>0</v>
      </c>
      <c r="Q24" s="40">
        <f t="shared" si="7"/>
        <v>0</v>
      </c>
      <c r="R24" s="40">
        <f t="shared" si="11"/>
        <v>0</v>
      </c>
      <c r="S24" s="40"/>
      <c r="T24" s="40"/>
      <c r="U24" s="40"/>
      <c r="V24" s="38"/>
      <c r="W24" s="36">
        <f t="shared" si="12"/>
        <v>0</v>
      </c>
      <c r="X24" s="36"/>
      <c r="Y24" s="36"/>
      <c r="Z24" s="36"/>
      <c r="AA24" s="37"/>
      <c r="AB24" s="46">
        <f t="shared" si="13"/>
        <v>0</v>
      </c>
      <c r="AC24" s="40">
        <f t="shared" si="18"/>
        <v>0</v>
      </c>
      <c r="AD24" s="40">
        <f t="shared" si="18"/>
        <v>0</v>
      </c>
      <c r="AE24" s="40">
        <f t="shared" si="18"/>
        <v>0</v>
      </c>
      <c r="AF24" s="40">
        <f t="shared" si="18"/>
        <v>0</v>
      </c>
      <c r="AG24" s="130">
        <f t="shared" si="14"/>
        <v>0</v>
      </c>
      <c r="AH24" s="130"/>
      <c r="AI24" s="130"/>
      <c r="AJ24" s="130"/>
      <c r="AK24" s="127"/>
      <c r="AL24" s="130">
        <f t="shared" si="15"/>
        <v>0</v>
      </c>
      <c r="AM24" s="130"/>
      <c r="AN24" s="131"/>
      <c r="AO24" s="130"/>
      <c r="AP24" s="127"/>
    </row>
    <row r="25" spans="1:42" ht="102">
      <c r="A25" s="32"/>
      <c r="B25" s="33" t="s">
        <v>26</v>
      </c>
      <c r="C25" s="46">
        <f t="shared" si="9"/>
        <v>0</v>
      </c>
      <c r="D25" s="40"/>
      <c r="E25" s="116"/>
      <c r="F25" s="40"/>
      <c r="G25" s="38"/>
      <c r="H25" s="40">
        <f t="shared" si="10"/>
        <v>0</v>
      </c>
      <c r="I25" s="40"/>
      <c r="J25" s="40"/>
      <c r="K25" s="40"/>
      <c r="L25" s="48"/>
      <c r="M25" s="46">
        <f t="shared" si="16"/>
        <v>0</v>
      </c>
      <c r="N25" s="40">
        <f t="shared" si="17"/>
        <v>0</v>
      </c>
      <c r="O25" s="40">
        <f t="shared" si="17"/>
        <v>0</v>
      </c>
      <c r="P25" s="40">
        <f t="shared" si="7"/>
        <v>0</v>
      </c>
      <c r="Q25" s="40">
        <f t="shared" si="7"/>
        <v>0</v>
      </c>
      <c r="R25" s="40">
        <f t="shared" si="11"/>
        <v>0</v>
      </c>
      <c r="S25" s="40"/>
      <c r="T25" s="40"/>
      <c r="U25" s="40"/>
      <c r="V25" s="38"/>
      <c r="W25" s="40">
        <f t="shared" si="12"/>
        <v>0</v>
      </c>
      <c r="X25" s="40"/>
      <c r="Y25" s="40"/>
      <c r="Z25" s="40"/>
      <c r="AA25" s="48"/>
      <c r="AB25" s="46">
        <f t="shared" si="13"/>
        <v>0</v>
      </c>
      <c r="AC25" s="40">
        <f t="shared" si="18"/>
        <v>0</v>
      </c>
      <c r="AD25" s="40">
        <f t="shared" si="18"/>
        <v>0</v>
      </c>
      <c r="AE25" s="40">
        <f t="shared" si="18"/>
        <v>0</v>
      </c>
      <c r="AF25" s="40">
        <f t="shared" si="18"/>
        <v>0</v>
      </c>
      <c r="AG25" s="130">
        <f t="shared" si="14"/>
        <v>0</v>
      </c>
      <c r="AH25" s="130"/>
      <c r="AI25" s="130"/>
      <c r="AJ25" s="130"/>
      <c r="AK25" s="127"/>
      <c r="AL25" s="130">
        <f t="shared" si="15"/>
        <v>0</v>
      </c>
      <c r="AM25" s="130"/>
      <c r="AN25" s="131"/>
      <c r="AO25" s="130"/>
      <c r="AP25" s="127"/>
    </row>
    <row r="26" spans="1:42" ht="51">
      <c r="A26" s="32" t="s">
        <v>27</v>
      </c>
      <c r="B26" s="33" t="s">
        <v>28</v>
      </c>
      <c r="C26" s="46">
        <f t="shared" si="9"/>
        <v>0</v>
      </c>
      <c r="D26" s="40"/>
      <c r="E26" s="116"/>
      <c r="F26" s="40"/>
      <c r="G26" s="38"/>
      <c r="H26" s="40">
        <f t="shared" si="10"/>
        <v>0</v>
      </c>
      <c r="I26" s="40"/>
      <c r="J26" s="40"/>
      <c r="K26" s="40"/>
      <c r="L26" s="48"/>
      <c r="M26" s="46">
        <f t="shared" si="16"/>
        <v>0</v>
      </c>
      <c r="N26" s="40">
        <f t="shared" si="17"/>
        <v>0</v>
      </c>
      <c r="O26" s="40">
        <f t="shared" si="17"/>
        <v>0</v>
      </c>
      <c r="P26" s="40">
        <f t="shared" si="7"/>
        <v>0</v>
      </c>
      <c r="Q26" s="40">
        <f t="shared" si="7"/>
        <v>0</v>
      </c>
      <c r="R26" s="40">
        <f t="shared" si="11"/>
        <v>0</v>
      </c>
      <c r="S26" s="40"/>
      <c r="T26" s="40"/>
      <c r="U26" s="40"/>
      <c r="V26" s="38"/>
      <c r="W26" s="40">
        <f t="shared" si="12"/>
        <v>0</v>
      </c>
      <c r="X26" s="40"/>
      <c r="Y26" s="40"/>
      <c r="Z26" s="40"/>
      <c r="AA26" s="48"/>
      <c r="AB26" s="46">
        <f t="shared" si="13"/>
        <v>0</v>
      </c>
      <c r="AC26" s="40">
        <f t="shared" si="18"/>
        <v>0</v>
      </c>
      <c r="AD26" s="40">
        <f t="shared" si="18"/>
        <v>0</v>
      </c>
      <c r="AE26" s="40">
        <f t="shared" si="18"/>
        <v>0</v>
      </c>
      <c r="AF26" s="40">
        <f t="shared" si="18"/>
        <v>0</v>
      </c>
      <c r="AG26" s="130">
        <f t="shared" si="14"/>
        <v>0</v>
      </c>
      <c r="AH26" s="130"/>
      <c r="AI26" s="130"/>
      <c r="AJ26" s="130"/>
      <c r="AK26" s="127"/>
      <c r="AL26" s="130">
        <f t="shared" si="15"/>
        <v>0</v>
      </c>
      <c r="AM26" s="130"/>
      <c r="AN26" s="131"/>
      <c r="AO26" s="130"/>
      <c r="AP26" s="127"/>
    </row>
    <row r="27" spans="1:42" ht="51">
      <c r="A27" s="32" t="s">
        <v>29</v>
      </c>
      <c r="B27" s="33" t="s">
        <v>30</v>
      </c>
      <c r="C27" s="46">
        <f t="shared" si="9"/>
        <v>0</v>
      </c>
      <c r="D27" s="40"/>
      <c r="E27" s="116"/>
      <c r="F27" s="40"/>
      <c r="G27" s="38"/>
      <c r="H27" s="40">
        <f t="shared" si="10"/>
        <v>0</v>
      </c>
      <c r="I27" s="40"/>
      <c r="J27" s="40"/>
      <c r="K27" s="40"/>
      <c r="L27" s="48"/>
      <c r="M27" s="46">
        <f>N27+O27+P27+Q27</f>
        <v>0</v>
      </c>
      <c r="N27" s="40">
        <f t="shared" si="17"/>
        <v>0</v>
      </c>
      <c r="O27" s="40">
        <f t="shared" si="17"/>
        <v>0</v>
      </c>
      <c r="P27" s="40">
        <f t="shared" si="7"/>
        <v>0</v>
      </c>
      <c r="Q27" s="40">
        <f t="shared" si="7"/>
        <v>0</v>
      </c>
      <c r="R27" s="40">
        <f t="shared" si="11"/>
        <v>0</v>
      </c>
      <c r="S27" s="40"/>
      <c r="T27" s="40"/>
      <c r="U27" s="40"/>
      <c r="V27" s="38"/>
      <c r="W27" s="40">
        <f t="shared" si="12"/>
        <v>0</v>
      </c>
      <c r="X27" s="40"/>
      <c r="Y27" s="40"/>
      <c r="Z27" s="40"/>
      <c r="AA27" s="48"/>
      <c r="AB27" s="46">
        <f t="shared" si="13"/>
        <v>0</v>
      </c>
      <c r="AC27" s="40">
        <f t="shared" si="18"/>
        <v>0</v>
      </c>
      <c r="AD27" s="40">
        <f t="shared" si="18"/>
        <v>0</v>
      </c>
      <c r="AE27" s="40">
        <f t="shared" si="18"/>
        <v>0</v>
      </c>
      <c r="AF27" s="40">
        <f t="shared" si="18"/>
        <v>0</v>
      </c>
      <c r="AG27" s="130">
        <f t="shared" si="14"/>
        <v>0</v>
      </c>
      <c r="AH27" s="130"/>
      <c r="AI27" s="130"/>
      <c r="AJ27" s="130"/>
      <c r="AK27" s="127"/>
      <c r="AL27" s="130">
        <f t="shared" si="15"/>
        <v>0</v>
      </c>
      <c r="AM27" s="130"/>
      <c r="AN27" s="131"/>
      <c r="AO27" s="130"/>
      <c r="AP27" s="127"/>
    </row>
    <row r="28" spans="1:42" ht="25.5" thickBot="1">
      <c r="A28" s="49"/>
      <c r="B28" s="50" t="s">
        <v>98</v>
      </c>
      <c r="C28" s="51">
        <f>D28+E28+F28+G28</f>
        <v>0</v>
      </c>
      <c r="D28" s="52">
        <f>D8-D17-D21-D22-E11-F11</f>
        <v>0</v>
      </c>
      <c r="E28" s="52">
        <f>E8-E17-E21-E22-F12-G12</f>
        <v>0</v>
      </c>
      <c r="F28" s="52">
        <f>F8-F17-F21-F22-G13</f>
        <v>0</v>
      </c>
      <c r="G28" s="53">
        <f>G8-G17-G21-G22</f>
        <v>0</v>
      </c>
      <c r="H28" s="52">
        <f>I28+J28+K28+L28</f>
        <v>0</v>
      </c>
      <c r="I28" s="52">
        <f>I8-I17-I21-I22-J11-K11</f>
        <v>0</v>
      </c>
      <c r="J28" s="52">
        <f>J8-J17-J21-J22-K12-L12</f>
        <v>0</v>
      </c>
      <c r="K28" s="52">
        <f>K8-K17-K21-K22-L13</f>
        <v>0</v>
      </c>
      <c r="L28" s="54">
        <f>L8-L17-L21-L22</f>
        <v>0</v>
      </c>
      <c r="M28" s="51">
        <f t="shared" si="16"/>
        <v>0</v>
      </c>
      <c r="N28" s="52">
        <f>N8-N17-N21-N22-O11-P11</f>
        <v>0</v>
      </c>
      <c r="O28" s="52">
        <f>O8-O17-O21-O22-P12-Q12</f>
        <v>0</v>
      </c>
      <c r="P28" s="52">
        <f>P8-P17-P21-P22-Q13</f>
        <v>0</v>
      </c>
      <c r="Q28" s="53">
        <f>Q8-Q17-Q21-Q22</f>
        <v>0</v>
      </c>
      <c r="R28" s="52">
        <f>S28+T28+U28+V28</f>
        <v>0</v>
      </c>
      <c r="S28" s="52">
        <f>S8-S17-S21-S22-T11-U11</f>
        <v>0</v>
      </c>
      <c r="T28" s="52">
        <f>T8-T17-T21-T22-U12-V12</f>
        <v>0</v>
      </c>
      <c r="U28" s="52">
        <f>U8-U17-U21-U22-V13</f>
        <v>0</v>
      </c>
      <c r="V28" s="53">
        <f>V8-V17-V21-V22</f>
        <v>0</v>
      </c>
      <c r="W28" s="52">
        <f t="shared" si="12"/>
        <v>0</v>
      </c>
      <c r="X28" s="52">
        <f>X8-X17-X21-X22-Y11-Z11</f>
        <v>0</v>
      </c>
      <c r="Y28" s="52">
        <f>Y8-Y17-Y21-Y22-Z12-AA12</f>
        <v>0</v>
      </c>
      <c r="Z28" s="52">
        <f>Z8-Z17-Z21-Z22-AA13</f>
        <v>0</v>
      </c>
      <c r="AA28" s="54">
        <f>AA8-AA17-AA21-AA22</f>
        <v>0</v>
      </c>
      <c r="AB28" s="51">
        <f>AC28+AD28+AE28+AF28</f>
        <v>0</v>
      </c>
      <c r="AC28" s="52">
        <f>AC8-AC17-AC21-AC22-AD11-AE11</f>
        <v>0</v>
      </c>
      <c r="AD28" s="52">
        <f>AD8-AD17-AD21-AD22-AE12-AF12</f>
        <v>0</v>
      </c>
      <c r="AE28" s="52">
        <f>AE8-AE17-AE21-AE22-AF13</f>
        <v>0</v>
      </c>
      <c r="AF28" s="53">
        <f>AF8-AF17-AF21-AF22</f>
        <v>0</v>
      </c>
      <c r="AG28" s="137">
        <f>AH28+AI28+AJ28+AK28</f>
        <v>0</v>
      </c>
      <c r="AH28" s="137">
        <f>AH8-AH17-AH21-AH22-AI11-AJ11</f>
        <v>0</v>
      </c>
      <c r="AI28" s="137">
        <f>AI8-AI17-AI21-AI22-AJ12-AK12</f>
        <v>0</v>
      </c>
      <c r="AJ28" s="137">
        <f>AJ8-AJ17-AJ21-AJ22-AK13</f>
        <v>0</v>
      </c>
      <c r="AK28" s="138">
        <f>AK8-AK17-AK21-AK22</f>
        <v>0</v>
      </c>
      <c r="AL28" s="130">
        <f>AM28+AN28+AO28+AP28</f>
        <v>0</v>
      </c>
      <c r="AM28" s="130">
        <f>AM8-AM17-AM21-AM22-AN11-AO11</f>
        <v>0</v>
      </c>
      <c r="AN28" s="131">
        <f>AN8-AN17-AN21-AN22-AO12-AP12</f>
        <v>0</v>
      </c>
      <c r="AO28" s="130">
        <f>AO8-AO17-AO21-AO22-AP13</f>
        <v>0</v>
      </c>
      <c r="AP28" s="127">
        <f>AP8-AP17-AP21-AP22</f>
        <v>0</v>
      </c>
    </row>
    <row r="29" spans="1:42" ht="25.5">
      <c r="A29" s="17"/>
      <c r="B29" s="22"/>
      <c r="C29" s="22"/>
      <c r="D29" s="22"/>
      <c r="E29" s="17"/>
      <c r="F29" s="17"/>
      <c r="G29" s="17"/>
      <c r="H29" s="17"/>
      <c r="I29" s="17"/>
      <c r="J29" s="17"/>
      <c r="K29" s="17"/>
      <c r="L29" s="17"/>
      <c r="M29" s="17"/>
      <c r="N29" s="24"/>
      <c r="O29" s="17"/>
      <c r="P29" s="21"/>
      <c r="Q29" s="21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</row>
    <row r="30" spans="1:42" ht="25.5">
      <c r="A30" s="17"/>
      <c r="B30" s="55" t="s">
        <v>105</v>
      </c>
      <c r="C30" s="22"/>
      <c r="D30" s="22"/>
      <c r="E30" s="17"/>
      <c r="F30" s="17"/>
      <c r="G30" s="17"/>
      <c r="H30" s="17"/>
      <c r="I30" s="17"/>
      <c r="J30" s="17"/>
      <c r="K30" s="17"/>
      <c r="L30" s="17"/>
      <c r="M30" s="17"/>
      <c r="N30" s="56"/>
      <c r="O30" s="17"/>
      <c r="P30" s="21"/>
      <c r="Q30" s="21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</row>
    <row r="31" ht="18">
      <c r="B31" s="13" t="s">
        <v>106</v>
      </c>
    </row>
    <row r="33" spans="24:35" ht="25.5">
      <c r="X33" s="17" t="s">
        <v>137</v>
      </c>
      <c r="Y33" s="17"/>
      <c r="Z33" s="17"/>
      <c r="AA33" s="17"/>
      <c r="AB33" s="17"/>
      <c r="AC33" s="17"/>
      <c r="AD33" s="17"/>
      <c r="AE33" s="17"/>
      <c r="AF33" s="17"/>
      <c r="AG33" s="17" t="s">
        <v>134</v>
      </c>
      <c r="AH33" s="17"/>
      <c r="AI33" s="17"/>
    </row>
    <row r="34" spans="24:35" ht="25.5"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</row>
  </sheetData>
  <sheetProtection/>
  <mergeCells count="10">
    <mergeCell ref="A5:A6"/>
    <mergeCell ref="B5:B6"/>
    <mergeCell ref="C5:G5"/>
    <mergeCell ref="W5:AA5"/>
    <mergeCell ref="AG5:AK5"/>
    <mergeCell ref="AL5:AP5"/>
    <mergeCell ref="AB5:AF5"/>
    <mergeCell ref="H5:L5"/>
    <mergeCell ref="M5:Q5"/>
    <mergeCell ref="R5:V5"/>
  </mergeCells>
  <printOptions/>
  <pageMargins left="0.2755905511811024" right="0.31496062992125984" top="0.984251968503937" bottom="0.984251968503937" header="0.5118110236220472" footer="0.5118110236220472"/>
  <pageSetup fitToHeight="1" fitToWidth="1" horizontalDpi="600" verticalDpi="600" orientation="landscape" paperSize="9" scale="3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4"/>
  <sheetViews>
    <sheetView zoomScale="61" zoomScaleNormal="61" zoomScalePageLayoutView="0" workbookViewId="0" topLeftCell="Q1">
      <selection activeCell="AW34" sqref="AW34"/>
    </sheetView>
  </sheetViews>
  <sheetFormatPr defaultColWidth="8.875" defaultRowHeight="12.75"/>
  <cols>
    <col min="1" max="1" width="7.00390625" style="1" customWidth="1"/>
    <col min="2" max="2" width="43.125" style="8" customWidth="1"/>
    <col min="3" max="3" width="13.50390625" style="8" customWidth="1"/>
    <col min="4" max="4" width="11.125" style="8" customWidth="1"/>
    <col min="5" max="12" width="11.00390625" style="1" customWidth="1"/>
    <col min="13" max="13" width="11.75390625" style="1" customWidth="1"/>
    <col min="14" max="14" width="11.25390625" style="10" customWidth="1"/>
    <col min="15" max="15" width="10.25390625" style="1" customWidth="1"/>
    <col min="16" max="16" width="10.125" style="7" customWidth="1"/>
    <col min="17" max="17" width="9.875" style="7" customWidth="1"/>
    <col min="18" max="18" width="10.125" style="1" bestFit="1" customWidth="1"/>
    <col min="19" max="19" width="9.50390625" style="1" bestFit="1" customWidth="1"/>
    <col min="20" max="20" width="9.50390625" style="1" customWidth="1"/>
    <col min="21" max="21" width="10.125" style="1" bestFit="1" customWidth="1"/>
    <col min="22" max="22" width="13.50390625" style="1" customWidth="1"/>
    <col min="23" max="23" width="10.125" style="1" bestFit="1" customWidth="1"/>
    <col min="24" max="25" width="8.875" style="1" customWidth="1"/>
    <col min="26" max="26" width="10.125" style="1" bestFit="1" customWidth="1"/>
    <col min="27" max="27" width="9.50390625" style="1" bestFit="1" customWidth="1"/>
    <col min="28" max="28" width="13.50390625" style="1" customWidth="1"/>
    <col min="29" max="29" width="11.50390625" style="1" customWidth="1"/>
    <col min="30" max="30" width="8.875" style="1" customWidth="1"/>
    <col min="31" max="31" width="10.125" style="1" bestFit="1" customWidth="1"/>
    <col min="32" max="32" width="9.50390625" style="1" customWidth="1"/>
    <col min="33" max="33" width="13.00390625" style="1" customWidth="1"/>
    <col min="34" max="34" width="11.875" style="1" customWidth="1"/>
    <col min="35" max="35" width="8.875" style="1" customWidth="1"/>
    <col min="36" max="36" width="11.50390625" style="1" customWidth="1"/>
    <col min="37" max="37" width="17.25390625" style="1" customWidth="1"/>
    <col min="38" max="38" width="10.125" style="1" bestFit="1" customWidth="1"/>
    <col min="39" max="39" width="11.00390625" style="1" customWidth="1"/>
    <col min="40" max="40" width="8.875" style="1" customWidth="1"/>
    <col min="41" max="41" width="10.125" style="1" bestFit="1" customWidth="1"/>
    <col min="42" max="42" width="9.50390625" style="1" bestFit="1" customWidth="1"/>
    <col min="43" max="16384" width="8.875" style="1" customWidth="1"/>
  </cols>
  <sheetData>
    <row r="1" spans="1:16" ht="15">
      <c r="A1" s="2"/>
      <c r="B1" s="3"/>
      <c r="C1" s="3"/>
      <c r="D1" s="3"/>
      <c r="E1" s="2"/>
      <c r="F1" s="2"/>
      <c r="G1" s="2"/>
      <c r="H1" s="2"/>
      <c r="I1" s="2"/>
      <c r="J1" s="2"/>
      <c r="K1" s="2"/>
      <c r="L1" s="2"/>
      <c r="N1" s="5"/>
      <c r="O1" s="6"/>
      <c r="P1" s="4"/>
    </row>
    <row r="2" spans="1:15" ht="15">
      <c r="A2" s="2"/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6"/>
    </row>
    <row r="3" spans="1:40" ht="25.5">
      <c r="A3" s="2"/>
      <c r="B3" s="22"/>
      <c r="C3" s="22"/>
      <c r="D3" s="352"/>
      <c r="E3" s="353" t="s">
        <v>33</v>
      </c>
      <c r="F3" s="17"/>
      <c r="G3" s="354"/>
      <c r="H3" s="354"/>
      <c r="I3" s="354"/>
      <c r="J3" s="354"/>
      <c r="K3" s="354"/>
      <c r="L3" s="2"/>
      <c r="N3" s="5"/>
      <c r="O3" s="6"/>
      <c r="AJ3" s="278"/>
      <c r="AK3" s="278"/>
      <c r="AL3" s="278" t="s">
        <v>135</v>
      </c>
      <c r="AM3" s="278"/>
      <c r="AN3" s="278"/>
    </row>
    <row r="4" spans="1:42" ht="25.5">
      <c r="A4" s="58"/>
      <c r="B4" s="22"/>
      <c r="C4" s="22"/>
      <c r="D4" s="352"/>
      <c r="E4" s="353"/>
      <c r="F4" s="17"/>
      <c r="G4" s="354"/>
      <c r="H4" s="354"/>
      <c r="I4" s="354"/>
      <c r="J4" s="354"/>
      <c r="K4" s="354"/>
      <c r="L4" s="58"/>
      <c r="M4" s="62"/>
      <c r="N4" s="63"/>
      <c r="O4" s="64"/>
      <c r="P4" s="65"/>
      <c r="Q4" s="65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278" t="s">
        <v>131</v>
      </c>
      <c r="AK4" s="278"/>
      <c r="AL4" s="278"/>
      <c r="AM4" s="278"/>
      <c r="AN4" s="278"/>
      <c r="AO4" s="62"/>
      <c r="AP4" s="62"/>
    </row>
    <row r="5" spans="1:42" ht="25.5">
      <c r="A5" s="58"/>
      <c r="B5" s="22"/>
      <c r="C5" s="22"/>
      <c r="D5" s="352"/>
      <c r="E5" s="353"/>
      <c r="F5" s="17"/>
      <c r="G5" s="354"/>
      <c r="H5" s="354"/>
      <c r="I5" s="354"/>
      <c r="J5" s="354"/>
      <c r="K5" s="354"/>
      <c r="L5" s="58"/>
      <c r="M5" s="62"/>
      <c r="N5" s="63"/>
      <c r="O5" s="64"/>
      <c r="P5" s="65"/>
      <c r="Q5" s="65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</row>
    <row r="6" spans="1:42" ht="23.25" thickBot="1">
      <c r="A6" s="62"/>
      <c r="B6" s="59"/>
      <c r="C6" s="59"/>
      <c r="D6" s="59"/>
      <c r="E6" s="62"/>
      <c r="F6" s="62"/>
      <c r="G6" s="62"/>
      <c r="H6" s="62"/>
      <c r="I6" s="62"/>
      <c r="J6" s="62"/>
      <c r="K6" s="62"/>
      <c r="L6" s="62"/>
      <c r="M6" s="62"/>
      <c r="N6" s="66"/>
      <c r="O6" s="62"/>
      <c r="P6" s="65"/>
      <c r="Q6" s="65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</row>
    <row r="7" spans="1:42" ht="18.75" customHeight="1">
      <c r="A7" s="592" t="s">
        <v>1</v>
      </c>
      <c r="B7" s="594" t="s">
        <v>2</v>
      </c>
      <c r="C7" s="591" t="s">
        <v>108</v>
      </c>
      <c r="D7" s="589"/>
      <c r="E7" s="589"/>
      <c r="F7" s="589"/>
      <c r="G7" s="585"/>
      <c r="H7" s="588" t="s">
        <v>109</v>
      </c>
      <c r="I7" s="589"/>
      <c r="J7" s="589"/>
      <c r="K7" s="589"/>
      <c r="L7" s="590"/>
      <c r="M7" s="591" t="s">
        <v>110</v>
      </c>
      <c r="N7" s="589"/>
      <c r="O7" s="589"/>
      <c r="P7" s="589"/>
      <c r="Q7" s="585"/>
      <c r="R7" s="588" t="s">
        <v>111</v>
      </c>
      <c r="S7" s="589"/>
      <c r="T7" s="589"/>
      <c r="U7" s="589"/>
      <c r="V7" s="585"/>
      <c r="W7" s="588" t="s">
        <v>112</v>
      </c>
      <c r="X7" s="589"/>
      <c r="Y7" s="589"/>
      <c r="Z7" s="589"/>
      <c r="AA7" s="590"/>
      <c r="AB7" s="591" t="s">
        <v>113</v>
      </c>
      <c r="AC7" s="589"/>
      <c r="AD7" s="589"/>
      <c r="AE7" s="589"/>
      <c r="AF7" s="589"/>
      <c r="AG7" s="585" t="s">
        <v>114</v>
      </c>
      <c r="AH7" s="586"/>
      <c r="AI7" s="586"/>
      <c r="AJ7" s="586"/>
      <c r="AK7" s="586"/>
      <c r="AL7" s="586" t="s">
        <v>115</v>
      </c>
      <c r="AM7" s="586"/>
      <c r="AN7" s="586"/>
      <c r="AO7" s="586"/>
      <c r="AP7" s="587"/>
    </row>
    <row r="8" spans="1:42" ht="22.5">
      <c r="A8" s="593"/>
      <c r="B8" s="595"/>
      <c r="C8" s="67" t="s">
        <v>3</v>
      </c>
      <c r="D8" s="68" t="s">
        <v>4</v>
      </c>
      <c r="E8" s="68" t="s">
        <v>5</v>
      </c>
      <c r="F8" s="68" t="s">
        <v>6</v>
      </c>
      <c r="G8" s="68" t="s">
        <v>7</v>
      </c>
      <c r="H8" s="69" t="s">
        <v>3</v>
      </c>
      <c r="I8" s="68" t="s">
        <v>4</v>
      </c>
      <c r="J8" s="68" t="s">
        <v>5</v>
      </c>
      <c r="K8" s="68" t="s">
        <v>6</v>
      </c>
      <c r="L8" s="70" t="s">
        <v>7</v>
      </c>
      <c r="M8" s="67" t="s">
        <v>3</v>
      </c>
      <c r="N8" s="68" t="s">
        <v>4</v>
      </c>
      <c r="O8" s="68" t="s">
        <v>5</v>
      </c>
      <c r="P8" s="68" t="s">
        <v>6</v>
      </c>
      <c r="Q8" s="68" t="s">
        <v>7</v>
      </c>
      <c r="R8" s="69" t="s">
        <v>3</v>
      </c>
      <c r="S8" s="68" t="s">
        <v>4</v>
      </c>
      <c r="T8" s="68" t="s">
        <v>5</v>
      </c>
      <c r="U8" s="68" t="s">
        <v>6</v>
      </c>
      <c r="V8" s="68" t="s">
        <v>7</v>
      </c>
      <c r="W8" s="69" t="s">
        <v>3</v>
      </c>
      <c r="X8" s="68" t="s">
        <v>4</v>
      </c>
      <c r="Y8" s="68" t="s">
        <v>5</v>
      </c>
      <c r="Z8" s="68" t="s">
        <v>6</v>
      </c>
      <c r="AA8" s="70" t="s">
        <v>7</v>
      </c>
      <c r="AB8" s="67" t="s">
        <v>3</v>
      </c>
      <c r="AC8" s="68" t="s">
        <v>4</v>
      </c>
      <c r="AD8" s="68" t="s">
        <v>5</v>
      </c>
      <c r="AE8" s="68" t="s">
        <v>6</v>
      </c>
      <c r="AF8" s="68" t="s">
        <v>7</v>
      </c>
      <c r="AG8" s="71" t="s">
        <v>3</v>
      </c>
      <c r="AH8" s="68" t="s">
        <v>4</v>
      </c>
      <c r="AI8" s="68" t="s">
        <v>5</v>
      </c>
      <c r="AJ8" s="68" t="s">
        <v>6</v>
      </c>
      <c r="AK8" s="68" t="s">
        <v>7</v>
      </c>
      <c r="AL8" s="69" t="s">
        <v>3</v>
      </c>
      <c r="AM8" s="68" t="s">
        <v>4</v>
      </c>
      <c r="AN8" s="68" t="s">
        <v>5</v>
      </c>
      <c r="AO8" s="68" t="s">
        <v>6</v>
      </c>
      <c r="AP8" s="70" t="s">
        <v>7</v>
      </c>
    </row>
    <row r="9" spans="1:42" s="9" customFormat="1" ht="22.5">
      <c r="A9" s="72">
        <v>1</v>
      </c>
      <c r="B9" s="73">
        <v>2</v>
      </c>
      <c r="C9" s="72">
        <v>3</v>
      </c>
      <c r="D9" s="74">
        <v>4</v>
      </c>
      <c r="E9" s="74">
        <v>5</v>
      </c>
      <c r="F9" s="74">
        <v>6</v>
      </c>
      <c r="G9" s="74">
        <v>7</v>
      </c>
      <c r="H9" s="74">
        <v>8</v>
      </c>
      <c r="I9" s="74">
        <v>9</v>
      </c>
      <c r="J9" s="74">
        <v>10</v>
      </c>
      <c r="K9" s="74">
        <v>11</v>
      </c>
      <c r="L9" s="73">
        <v>12</v>
      </c>
      <c r="M9" s="72">
        <v>13</v>
      </c>
      <c r="N9" s="74">
        <v>14</v>
      </c>
      <c r="O9" s="74">
        <v>15</v>
      </c>
      <c r="P9" s="74">
        <v>16</v>
      </c>
      <c r="Q9" s="74">
        <v>17</v>
      </c>
      <c r="R9" s="74">
        <v>18</v>
      </c>
      <c r="S9" s="74">
        <v>19</v>
      </c>
      <c r="T9" s="74">
        <v>20</v>
      </c>
      <c r="U9" s="74">
        <v>21</v>
      </c>
      <c r="V9" s="74">
        <v>22</v>
      </c>
      <c r="W9" s="74">
        <v>23</v>
      </c>
      <c r="X9" s="74">
        <v>24</v>
      </c>
      <c r="Y9" s="74">
        <v>25</v>
      </c>
      <c r="Z9" s="74">
        <v>26</v>
      </c>
      <c r="AA9" s="73">
        <v>27</v>
      </c>
      <c r="AB9" s="72">
        <v>28</v>
      </c>
      <c r="AC9" s="74">
        <v>29</v>
      </c>
      <c r="AD9" s="74">
        <v>30</v>
      </c>
      <c r="AE9" s="74">
        <v>31</v>
      </c>
      <c r="AF9" s="74">
        <v>32</v>
      </c>
      <c r="AG9" s="75">
        <v>18</v>
      </c>
      <c r="AH9" s="74">
        <v>19</v>
      </c>
      <c r="AI9" s="74">
        <v>20</v>
      </c>
      <c r="AJ9" s="74">
        <v>21</v>
      </c>
      <c r="AK9" s="74">
        <v>22</v>
      </c>
      <c r="AL9" s="74">
        <v>23</v>
      </c>
      <c r="AM9" s="74">
        <v>24</v>
      </c>
      <c r="AN9" s="74">
        <v>25</v>
      </c>
      <c r="AO9" s="74">
        <v>26</v>
      </c>
      <c r="AP9" s="73">
        <v>27</v>
      </c>
    </row>
    <row r="10" spans="1:42" ht="45.75">
      <c r="A10" s="76" t="s">
        <v>8</v>
      </c>
      <c r="B10" s="77" t="s">
        <v>9</v>
      </c>
      <c r="C10" s="78">
        <f>C18</f>
        <v>147.24</v>
      </c>
      <c r="D10" s="79">
        <f>D16+D17+D18</f>
        <v>1.19</v>
      </c>
      <c r="E10" s="79">
        <f>E11+E16+E17+E18</f>
        <v>0</v>
      </c>
      <c r="F10" s="79">
        <f>F11+F16+F17+F18</f>
        <v>73.78</v>
      </c>
      <c r="G10" s="79">
        <f>G11+G16+G17+G18</f>
        <v>72.27</v>
      </c>
      <c r="H10" s="80">
        <f>H18</f>
        <v>145.22</v>
      </c>
      <c r="I10" s="79">
        <f>I16+I17+I18</f>
        <v>1.27</v>
      </c>
      <c r="J10" s="79">
        <f>J11+J16+J17+J18</f>
        <v>0</v>
      </c>
      <c r="K10" s="79">
        <f>K11+K16+K17+K18</f>
        <v>70.89</v>
      </c>
      <c r="L10" s="81">
        <f>L11+L16+L17+L18</f>
        <v>73.06</v>
      </c>
      <c r="M10" s="78">
        <f>M16+M17+M18</f>
        <v>150.69</v>
      </c>
      <c r="N10" s="79">
        <f>N16+N17+N18</f>
        <v>1.22</v>
      </c>
      <c r="O10" s="79">
        <f>O11+O16+O17+O18</f>
        <v>0</v>
      </c>
      <c r="P10" s="79">
        <f>P11+P16+P17+P18</f>
        <v>74.46000000000001</v>
      </c>
      <c r="Q10" s="79">
        <f>Q11+Q16+Q17+Q18</f>
        <v>75.00999999999999</v>
      </c>
      <c r="R10" s="80">
        <f>R16+R17+R18</f>
        <v>76.35</v>
      </c>
      <c r="S10" s="79">
        <f>S16+S17+S18</f>
        <v>0.62</v>
      </c>
      <c r="T10" s="79">
        <f>T11+T16+T17+T18</f>
        <v>0</v>
      </c>
      <c r="U10" s="79">
        <f>U11+U16+U17+U18</f>
        <v>37.93</v>
      </c>
      <c r="V10" s="79">
        <f>V11+V16+V17+V18</f>
        <v>37.8</v>
      </c>
      <c r="W10" s="80">
        <f>W16+W17+W18</f>
        <v>74.34</v>
      </c>
      <c r="X10" s="79">
        <f>X16+X17+X18</f>
        <v>0.6</v>
      </c>
      <c r="Y10" s="79">
        <f>Y11+Y16+Y17+Y18</f>
        <v>0</v>
      </c>
      <c r="Z10" s="79">
        <f>Z11+Z16+Z17+Z18</f>
        <v>36.53</v>
      </c>
      <c r="AA10" s="81">
        <f>AA11+AA16+AA17+AA18</f>
        <v>37.21</v>
      </c>
      <c r="AB10" s="78">
        <f>AB16+AB17+AB18</f>
        <v>150.69</v>
      </c>
      <c r="AC10" s="79">
        <f>AC16+AC17+AC18</f>
        <v>1.22</v>
      </c>
      <c r="AD10" s="79">
        <f>AD11+AD16+AD17+AD18</f>
        <v>0</v>
      </c>
      <c r="AE10" s="79">
        <f>AE11+AE16+AE17+AE18</f>
        <v>74.53</v>
      </c>
      <c r="AF10" s="79">
        <f>AF11+AF16+AF17+AF18</f>
        <v>74.94</v>
      </c>
      <c r="AG10" s="80">
        <f>AG16+AG17+AG18</f>
        <v>76.35</v>
      </c>
      <c r="AH10" s="79">
        <f>AH16+AH17+AH18</f>
        <v>0.62</v>
      </c>
      <c r="AI10" s="79">
        <f>AI11+AI16+AI17+AI18</f>
        <v>0</v>
      </c>
      <c r="AJ10" s="79">
        <f>AJ11+AJ16+AJ17+AJ18</f>
        <v>37.96</v>
      </c>
      <c r="AK10" s="79">
        <f>AK11+AK16+AK17+AK18</f>
        <v>37.77</v>
      </c>
      <c r="AL10" s="80">
        <f>AL16+AL17+AL18</f>
        <v>74.33999999999999</v>
      </c>
      <c r="AM10" s="79">
        <f>AM16+AM17+AM18</f>
        <v>0.6</v>
      </c>
      <c r="AN10" s="79">
        <f>AN11+AN16+AN17+AN18</f>
        <v>0</v>
      </c>
      <c r="AO10" s="79">
        <f>AO11+AO16+AO17+AO18</f>
        <v>36.57</v>
      </c>
      <c r="AP10" s="81">
        <f>AP11+AP16+AP17+AP18</f>
        <v>37.17</v>
      </c>
    </row>
    <row r="11" spans="1:42" ht="22.5">
      <c r="A11" s="76" t="s">
        <v>10</v>
      </c>
      <c r="B11" s="77" t="s">
        <v>11</v>
      </c>
      <c r="C11" s="78">
        <f>D11+E11+F11+G11</f>
        <v>0</v>
      </c>
      <c r="D11" s="82"/>
      <c r="E11" s="80">
        <f>E13</f>
        <v>0</v>
      </c>
      <c r="F11" s="80">
        <f>F13+F14</f>
        <v>0</v>
      </c>
      <c r="G11" s="79">
        <f>G14+G15</f>
        <v>0</v>
      </c>
      <c r="H11" s="80">
        <f>I11+J11+K11+L11</f>
        <v>0</v>
      </c>
      <c r="I11" s="82"/>
      <c r="J11" s="80">
        <f>J13</f>
        <v>0</v>
      </c>
      <c r="K11" s="80">
        <f>K13+K14</f>
        <v>0</v>
      </c>
      <c r="L11" s="81">
        <f>L14+L15</f>
        <v>0</v>
      </c>
      <c r="M11" s="78">
        <f>N11+O11+P11+Q11</f>
        <v>0</v>
      </c>
      <c r="N11" s="82"/>
      <c r="O11" s="80">
        <f>O13</f>
        <v>0</v>
      </c>
      <c r="P11" s="80">
        <f>P13+P14</f>
        <v>0</v>
      </c>
      <c r="Q11" s="79">
        <f>Q14+Q15</f>
        <v>0</v>
      </c>
      <c r="R11" s="80">
        <f>S11+T11+U11+V11</f>
        <v>0</v>
      </c>
      <c r="S11" s="82"/>
      <c r="T11" s="80">
        <f>T13</f>
        <v>0</v>
      </c>
      <c r="U11" s="80">
        <f>U13+U14</f>
        <v>0</v>
      </c>
      <c r="V11" s="79">
        <f>V14+V15</f>
        <v>0</v>
      </c>
      <c r="W11" s="80">
        <f>X11+Y11+Z11+AA11</f>
        <v>0</v>
      </c>
      <c r="X11" s="82"/>
      <c r="Y11" s="80">
        <f>Y13</f>
        <v>0</v>
      </c>
      <c r="Z11" s="80">
        <f>Z13+Z14</f>
        <v>0</v>
      </c>
      <c r="AA11" s="81">
        <f>AA14+AA15</f>
        <v>0</v>
      </c>
      <c r="AB11" s="78">
        <f>AC11+AD11+AE11+AF11</f>
        <v>0</v>
      </c>
      <c r="AC11" s="82"/>
      <c r="AD11" s="80">
        <f>AD13</f>
        <v>0</v>
      </c>
      <c r="AE11" s="80">
        <f>AE13+AE14</f>
        <v>0</v>
      </c>
      <c r="AF11" s="79">
        <f>AF14+AF15</f>
        <v>0</v>
      </c>
      <c r="AG11" s="80">
        <f>AH11+AI11+AJ11+AK11</f>
        <v>0</v>
      </c>
      <c r="AH11" s="82"/>
      <c r="AI11" s="80">
        <f>AI13</f>
        <v>0</v>
      </c>
      <c r="AJ11" s="80">
        <f>AJ13+AJ14</f>
        <v>0</v>
      </c>
      <c r="AK11" s="79">
        <f>AK14+AK15</f>
        <v>0</v>
      </c>
      <c r="AL11" s="80">
        <f>AM11+AN11+AO11+AP11</f>
        <v>0</v>
      </c>
      <c r="AM11" s="82"/>
      <c r="AN11" s="80">
        <f>AN13</f>
        <v>0</v>
      </c>
      <c r="AO11" s="80">
        <f>AO13+AO14</f>
        <v>0</v>
      </c>
      <c r="AP11" s="81">
        <f>AP14+AP15</f>
        <v>0</v>
      </c>
    </row>
    <row r="12" spans="1:42" ht="23.25" customHeight="1">
      <c r="A12" s="76"/>
      <c r="B12" s="77" t="s">
        <v>13</v>
      </c>
      <c r="C12" s="83"/>
      <c r="D12" s="84"/>
      <c r="E12" s="84"/>
      <c r="F12" s="84"/>
      <c r="G12" s="84"/>
      <c r="H12" s="82"/>
      <c r="I12" s="84"/>
      <c r="J12" s="84"/>
      <c r="K12" s="84"/>
      <c r="L12" s="85"/>
      <c r="M12" s="83"/>
      <c r="N12" s="84"/>
      <c r="O12" s="84"/>
      <c r="P12" s="84"/>
      <c r="Q12" s="84"/>
      <c r="R12" s="82"/>
      <c r="S12" s="84"/>
      <c r="T12" s="84"/>
      <c r="U12" s="84"/>
      <c r="V12" s="84"/>
      <c r="W12" s="82"/>
      <c r="X12" s="84"/>
      <c r="Y12" s="84"/>
      <c r="Z12" s="84"/>
      <c r="AA12" s="85"/>
      <c r="AB12" s="83"/>
      <c r="AC12" s="84"/>
      <c r="AD12" s="84"/>
      <c r="AE12" s="84"/>
      <c r="AF12" s="84"/>
      <c r="AG12" s="82"/>
      <c r="AH12" s="84"/>
      <c r="AI12" s="84"/>
      <c r="AJ12" s="84"/>
      <c r="AK12" s="84"/>
      <c r="AL12" s="82"/>
      <c r="AM12" s="84"/>
      <c r="AN12" s="84"/>
      <c r="AO12" s="84"/>
      <c r="AP12" s="85"/>
    </row>
    <row r="13" spans="1:42" ht="22.5">
      <c r="A13" s="76"/>
      <c r="B13" s="77" t="s">
        <v>4</v>
      </c>
      <c r="C13" s="78">
        <f>D13+E13+F13+G13</f>
        <v>0</v>
      </c>
      <c r="D13" s="82"/>
      <c r="E13" s="80">
        <v>0</v>
      </c>
      <c r="F13" s="80">
        <v>0</v>
      </c>
      <c r="G13" s="82"/>
      <c r="H13" s="80">
        <f>I13+J13+K13+L13</f>
        <v>0</v>
      </c>
      <c r="I13" s="82"/>
      <c r="J13" s="80">
        <v>0</v>
      </c>
      <c r="K13" s="80">
        <v>0</v>
      </c>
      <c r="L13" s="86"/>
      <c r="M13" s="78">
        <f>N13+O13+P13+Q13</f>
        <v>0</v>
      </c>
      <c r="N13" s="82"/>
      <c r="O13" s="80">
        <f>T13+Y13</f>
        <v>0</v>
      </c>
      <c r="P13" s="80">
        <f>U13+Z13</f>
        <v>0</v>
      </c>
      <c r="Q13" s="82"/>
      <c r="R13" s="80">
        <f aca="true" t="shared" si="0" ref="R13:R18">S13+T13+U13+V13</f>
        <v>0</v>
      </c>
      <c r="S13" s="82"/>
      <c r="T13" s="80">
        <v>0</v>
      </c>
      <c r="U13" s="80">
        <v>0</v>
      </c>
      <c r="V13" s="82"/>
      <c r="W13" s="80">
        <f aca="true" t="shared" si="1" ref="W13:W18">X13+Y13+Z13+AA13</f>
        <v>0</v>
      </c>
      <c r="X13" s="82"/>
      <c r="Y13" s="80">
        <v>0</v>
      </c>
      <c r="Z13" s="80">
        <v>0</v>
      </c>
      <c r="AA13" s="86"/>
      <c r="AB13" s="78">
        <f aca="true" t="shared" si="2" ref="AB13:AB18">AC13+AD13+AE13+AF13</f>
        <v>0</v>
      </c>
      <c r="AC13" s="82"/>
      <c r="AD13" s="80">
        <f>AI13+AN13</f>
        <v>0</v>
      </c>
      <c r="AE13" s="80">
        <f>AJ13+AO13</f>
        <v>0</v>
      </c>
      <c r="AF13" s="82"/>
      <c r="AG13" s="80">
        <f aca="true" t="shared" si="3" ref="AG13:AG18">AH13+AI13+AJ13+AK13</f>
        <v>0</v>
      </c>
      <c r="AH13" s="82"/>
      <c r="AI13" s="80">
        <v>0</v>
      </c>
      <c r="AJ13" s="80">
        <v>0</v>
      </c>
      <c r="AK13" s="82"/>
      <c r="AL13" s="80">
        <f>AM13+AN13+AO13+AP13</f>
        <v>0</v>
      </c>
      <c r="AM13" s="82"/>
      <c r="AN13" s="80">
        <v>0</v>
      </c>
      <c r="AO13" s="80">
        <v>0</v>
      </c>
      <c r="AP13" s="86"/>
    </row>
    <row r="14" spans="1:42" ht="22.5">
      <c r="A14" s="76"/>
      <c r="B14" s="77" t="s">
        <v>5</v>
      </c>
      <c r="C14" s="78">
        <f>D14+E14+F14+G14</f>
        <v>0</v>
      </c>
      <c r="D14" s="82"/>
      <c r="E14" s="80">
        <v>0</v>
      </c>
      <c r="F14" s="80">
        <v>0</v>
      </c>
      <c r="G14" s="80">
        <v>0</v>
      </c>
      <c r="H14" s="80">
        <f>I14+J14+K14+L14</f>
        <v>0</v>
      </c>
      <c r="I14" s="82"/>
      <c r="J14" s="80">
        <v>0</v>
      </c>
      <c r="K14" s="80">
        <v>0</v>
      </c>
      <c r="L14" s="80">
        <v>0</v>
      </c>
      <c r="M14" s="78">
        <f>N14+O14+P14+Q14</f>
        <v>0</v>
      </c>
      <c r="N14" s="82"/>
      <c r="O14" s="82"/>
      <c r="P14" s="80">
        <f>U14+Z14</f>
        <v>0</v>
      </c>
      <c r="Q14" s="80">
        <f>V14+AA14</f>
        <v>0</v>
      </c>
      <c r="R14" s="80">
        <f t="shared" si="0"/>
        <v>0</v>
      </c>
      <c r="S14" s="82"/>
      <c r="T14" s="80">
        <v>0</v>
      </c>
      <c r="U14" s="80">
        <v>0</v>
      </c>
      <c r="V14" s="80">
        <v>0</v>
      </c>
      <c r="W14" s="80">
        <f t="shared" si="1"/>
        <v>0</v>
      </c>
      <c r="X14" s="82"/>
      <c r="Y14" s="82"/>
      <c r="Z14" s="80">
        <v>0</v>
      </c>
      <c r="AA14" s="80">
        <v>0</v>
      </c>
      <c r="AB14" s="78">
        <f t="shared" si="2"/>
        <v>0</v>
      </c>
      <c r="AC14" s="82"/>
      <c r="AD14" s="82"/>
      <c r="AE14" s="80">
        <f>AJ14+AO14</f>
        <v>0</v>
      </c>
      <c r="AF14" s="80">
        <f>AK14+AP14</f>
        <v>0</v>
      </c>
      <c r="AG14" s="80">
        <f t="shared" si="3"/>
        <v>0</v>
      </c>
      <c r="AH14" s="82"/>
      <c r="AI14" s="80">
        <v>0</v>
      </c>
      <c r="AJ14" s="80">
        <v>0</v>
      </c>
      <c r="AK14" s="80">
        <v>0</v>
      </c>
      <c r="AL14" s="80">
        <f>AM14+AN14+AO14+AP14</f>
        <v>0</v>
      </c>
      <c r="AM14" s="82"/>
      <c r="AN14" s="80">
        <v>0</v>
      </c>
      <c r="AO14" s="80">
        <v>0</v>
      </c>
      <c r="AP14" s="80">
        <v>0</v>
      </c>
    </row>
    <row r="15" spans="1:42" ht="22.5">
      <c r="A15" s="76"/>
      <c r="B15" s="77" t="s">
        <v>15</v>
      </c>
      <c r="C15" s="78">
        <f>D15+E15+F15+G15</f>
        <v>0</v>
      </c>
      <c r="D15" s="82"/>
      <c r="E15" s="82"/>
      <c r="F15" s="80">
        <v>0</v>
      </c>
      <c r="G15" s="80">
        <v>0</v>
      </c>
      <c r="H15" s="80">
        <f>I15+J15+K15+L15</f>
        <v>0</v>
      </c>
      <c r="I15" s="82"/>
      <c r="J15" s="82"/>
      <c r="K15" s="82"/>
      <c r="L15" s="80">
        <v>0</v>
      </c>
      <c r="M15" s="78">
        <f>N15+O15+P15+Q15</f>
        <v>0</v>
      </c>
      <c r="N15" s="82"/>
      <c r="O15" s="82"/>
      <c r="P15" s="82"/>
      <c r="Q15" s="80">
        <f>V15+AA15</f>
        <v>0</v>
      </c>
      <c r="R15" s="80">
        <f t="shared" si="0"/>
        <v>0</v>
      </c>
      <c r="S15" s="82"/>
      <c r="T15" s="82"/>
      <c r="U15" s="80">
        <v>0</v>
      </c>
      <c r="V15" s="80">
        <v>0</v>
      </c>
      <c r="W15" s="80">
        <f t="shared" si="1"/>
        <v>0</v>
      </c>
      <c r="X15" s="82"/>
      <c r="Y15" s="82"/>
      <c r="Z15" s="82"/>
      <c r="AA15" s="80">
        <v>0</v>
      </c>
      <c r="AB15" s="78">
        <f t="shared" si="2"/>
        <v>0</v>
      </c>
      <c r="AC15" s="82"/>
      <c r="AD15" s="82"/>
      <c r="AE15" s="82"/>
      <c r="AF15" s="80">
        <f>AK15+AP15</f>
        <v>0</v>
      </c>
      <c r="AG15" s="80">
        <f t="shared" si="3"/>
        <v>0</v>
      </c>
      <c r="AH15" s="82"/>
      <c r="AI15" s="82"/>
      <c r="AJ15" s="82"/>
      <c r="AK15" s="80">
        <v>0</v>
      </c>
      <c r="AL15" s="80">
        <f>AM15+AN15+AO15+AP15</f>
        <v>0</v>
      </c>
      <c r="AM15" s="82"/>
      <c r="AN15" s="82"/>
      <c r="AO15" s="82"/>
      <c r="AP15" s="80">
        <v>0</v>
      </c>
    </row>
    <row r="16" spans="1:42" ht="22.5">
      <c r="A16" s="76" t="s">
        <v>16</v>
      </c>
      <c r="B16" s="77" t="s">
        <v>17</v>
      </c>
      <c r="C16" s="78">
        <f>D16+E16+F16+G16</f>
        <v>0</v>
      </c>
      <c r="D16" s="78">
        <f>E16+F16+G16+H16</f>
        <v>0</v>
      </c>
      <c r="E16" s="78">
        <f>F16+G16+H16+I16</f>
        <v>0</v>
      </c>
      <c r="F16" s="80">
        <v>0</v>
      </c>
      <c r="G16" s="80">
        <v>0</v>
      </c>
      <c r="H16" s="80">
        <f>I16+J16+K16+L16</f>
        <v>0</v>
      </c>
      <c r="I16" s="80">
        <f aca="true" t="shared" si="4" ref="I16:K17">J16+K16+L16+M16</f>
        <v>0</v>
      </c>
      <c r="J16" s="80">
        <f t="shared" si="4"/>
        <v>0</v>
      </c>
      <c r="K16" s="80">
        <f t="shared" si="4"/>
        <v>0</v>
      </c>
      <c r="L16" s="80">
        <v>0</v>
      </c>
      <c r="M16" s="78">
        <f>N16+O16+P16+Q16</f>
        <v>0</v>
      </c>
      <c r="N16" s="80">
        <f aca="true" t="shared" si="5" ref="N16:P18">S16+X16</f>
        <v>0</v>
      </c>
      <c r="O16" s="80">
        <f t="shared" si="5"/>
        <v>0</v>
      </c>
      <c r="P16" s="80">
        <f>U16+Z16</f>
        <v>0</v>
      </c>
      <c r="Q16" s="80">
        <f>V16+AA16</f>
        <v>0</v>
      </c>
      <c r="R16" s="80">
        <f aca="true" t="shared" si="6" ref="R16:V17">S16+T16+U16+V16</f>
        <v>0</v>
      </c>
      <c r="S16" s="80">
        <f t="shared" si="6"/>
        <v>0</v>
      </c>
      <c r="T16" s="80">
        <f t="shared" si="6"/>
        <v>0</v>
      </c>
      <c r="U16" s="80">
        <f t="shared" si="6"/>
        <v>0</v>
      </c>
      <c r="V16" s="80">
        <f t="shared" si="6"/>
        <v>0</v>
      </c>
      <c r="W16" s="80">
        <f t="shared" si="1"/>
        <v>0</v>
      </c>
      <c r="X16" s="80">
        <f aca="true" t="shared" si="7" ref="X16:Z17">Y16+Z16+AA16+AB16</f>
        <v>0</v>
      </c>
      <c r="Y16" s="80">
        <f t="shared" si="7"/>
        <v>0</v>
      </c>
      <c r="Z16" s="80">
        <f t="shared" si="7"/>
        <v>0</v>
      </c>
      <c r="AA16" s="80">
        <v>0</v>
      </c>
      <c r="AB16" s="78">
        <f t="shared" si="2"/>
        <v>0</v>
      </c>
      <c r="AC16" s="80">
        <f aca="true" t="shared" si="8" ref="AC16:AE18">AH16+AM16</f>
        <v>0</v>
      </c>
      <c r="AD16" s="80">
        <f t="shared" si="8"/>
        <v>0</v>
      </c>
      <c r="AE16" s="80">
        <f t="shared" si="8"/>
        <v>0</v>
      </c>
      <c r="AF16" s="80">
        <f>AK16+AP16</f>
        <v>0</v>
      </c>
      <c r="AG16" s="80">
        <f t="shared" si="3"/>
        <v>0</v>
      </c>
      <c r="AH16" s="80">
        <f aca="true" t="shared" si="9" ref="AH16:AK17">AI16+AJ16+AK16+AL16</f>
        <v>0</v>
      </c>
      <c r="AI16" s="80">
        <f t="shared" si="9"/>
        <v>0</v>
      </c>
      <c r="AJ16" s="80">
        <f t="shared" si="9"/>
        <v>0</v>
      </c>
      <c r="AK16" s="80">
        <f t="shared" si="9"/>
        <v>0</v>
      </c>
      <c r="AL16" s="80">
        <f>AM16+AN16+AO16+AP16</f>
        <v>0</v>
      </c>
      <c r="AM16" s="80">
        <f aca="true" t="shared" si="10" ref="AM16:AO17">AN16+AO16+AP16+AQ16</f>
        <v>0</v>
      </c>
      <c r="AN16" s="80">
        <f t="shared" si="10"/>
        <v>0</v>
      </c>
      <c r="AO16" s="80">
        <f t="shared" si="10"/>
        <v>0</v>
      </c>
      <c r="AP16" s="80">
        <v>0</v>
      </c>
    </row>
    <row r="17" spans="1:42" ht="32.25" customHeight="1">
      <c r="A17" s="76" t="s">
        <v>18</v>
      </c>
      <c r="B17" s="77" t="s">
        <v>12</v>
      </c>
      <c r="C17" s="78">
        <f>D17+E17+F17+G17</f>
        <v>0</v>
      </c>
      <c r="D17" s="78">
        <f>E17+F17+G17+H17</f>
        <v>0</v>
      </c>
      <c r="E17" s="78">
        <f>F17+G17+H17+I17</f>
        <v>0</v>
      </c>
      <c r="F17" s="80">
        <v>0</v>
      </c>
      <c r="G17" s="80">
        <v>0</v>
      </c>
      <c r="H17" s="80">
        <f>I17+J17+K17+L17</f>
        <v>0</v>
      </c>
      <c r="I17" s="80">
        <f t="shared" si="4"/>
        <v>0</v>
      </c>
      <c r="J17" s="80">
        <f t="shared" si="4"/>
        <v>0</v>
      </c>
      <c r="K17" s="80">
        <f t="shared" si="4"/>
        <v>0</v>
      </c>
      <c r="L17" s="80">
        <v>0</v>
      </c>
      <c r="M17" s="78">
        <f>N17+O17+P17+Q17</f>
        <v>0</v>
      </c>
      <c r="N17" s="80">
        <f t="shared" si="5"/>
        <v>0</v>
      </c>
      <c r="O17" s="80">
        <f t="shared" si="5"/>
        <v>0</v>
      </c>
      <c r="P17" s="80">
        <f>U17+Z17</f>
        <v>0</v>
      </c>
      <c r="Q17" s="80">
        <f>V17+AA17</f>
        <v>0</v>
      </c>
      <c r="R17" s="80">
        <f t="shared" si="6"/>
        <v>0</v>
      </c>
      <c r="S17" s="80">
        <f t="shared" si="6"/>
        <v>0</v>
      </c>
      <c r="T17" s="80">
        <f t="shared" si="6"/>
        <v>0</v>
      </c>
      <c r="U17" s="80">
        <f t="shared" si="6"/>
        <v>0</v>
      </c>
      <c r="V17" s="80">
        <f t="shared" si="6"/>
        <v>0</v>
      </c>
      <c r="W17" s="80">
        <f t="shared" si="1"/>
        <v>0</v>
      </c>
      <c r="X17" s="80">
        <f t="shared" si="7"/>
        <v>0</v>
      </c>
      <c r="Y17" s="80">
        <f t="shared" si="7"/>
        <v>0</v>
      </c>
      <c r="Z17" s="80">
        <f t="shared" si="7"/>
        <v>0</v>
      </c>
      <c r="AA17" s="80">
        <v>0</v>
      </c>
      <c r="AB17" s="78">
        <f t="shared" si="2"/>
        <v>0</v>
      </c>
      <c r="AC17" s="80">
        <f t="shared" si="8"/>
        <v>0</v>
      </c>
      <c r="AD17" s="80">
        <f t="shared" si="8"/>
        <v>0</v>
      </c>
      <c r="AE17" s="80">
        <f t="shared" si="8"/>
        <v>0</v>
      </c>
      <c r="AF17" s="80">
        <f>AK17+AP17</f>
        <v>0</v>
      </c>
      <c r="AG17" s="80">
        <f t="shared" si="3"/>
        <v>0</v>
      </c>
      <c r="AH17" s="80">
        <f t="shared" si="9"/>
        <v>0</v>
      </c>
      <c r="AI17" s="80">
        <f t="shared" si="9"/>
        <v>0</v>
      </c>
      <c r="AJ17" s="80">
        <f t="shared" si="9"/>
        <v>0</v>
      </c>
      <c r="AK17" s="80">
        <f t="shared" si="9"/>
        <v>0</v>
      </c>
      <c r="AL17" s="80">
        <f>AM17+AN17+AO17+AP17</f>
        <v>0</v>
      </c>
      <c r="AM17" s="80">
        <f t="shared" si="10"/>
        <v>0</v>
      </c>
      <c r="AN17" s="80">
        <f t="shared" si="10"/>
        <v>0</v>
      </c>
      <c r="AO17" s="80">
        <f t="shared" si="10"/>
        <v>0</v>
      </c>
      <c r="AP17" s="80">
        <v>0</v>
      </c>
    </row>
    <row r="18" spans="1:42" ht="45.75">
      <c r="A18" s="76" t="s">
        <v>20</v>
      </c>
      <c r="B18" s="77" t="s">
        <v>14</v>
      </c>
      <c r="C18" s="78">
        <f>C21+C19</f>
        <v>147.24</v>
      </c>
      <c r="D18" s="80">
        <f>D19</f>
        <v>1.19</v>
      </c>
      <c r="E18" s="80"/>
      <c r="F18" s="80">
        <f>F21+F19</f>
        <v>73.78</v>
      </c>
      <c r="G18" s="80">
        <f>G21+G19</f>
        <v>72.27</v>
      </c>
      <c r="H18" s="80">
        <f>H21+H19</f>
        <v>145.22</v>
      </c>
      <c r="I18" s="80">
        <f>I21+I19</f>
        <v>1.27</v>
      </c>
      <c r="J18" s="80">
        <v>0</v>
      </c>
      <c r="K18" s="80">
        <f>K21+K19</f>
        <v>70.89</v>
      </c>
      <c r="L18" s="80">
        <f>L21+L19</f>
        <v>73.06</v>
      </c>
      <c r="M18" s="78">
        <f>M21+M19</f>
        <v>150.69</v>
      </c>
      <c r="N18" s="80">
        <f t="shared" si="5"/>
        <v>1.22</v>
      </c>
      <c r="O18" s="80">
        <f t="shared" si="5"/>
        <v>0</v>
      </c>
      <c r="P18" s="80">
        <f t="shared" si="5"/>
        <v>74.46000000000001</v>
      </c>
      <c r="Q18" s="80">
        <f>V18+AA18</f>
        <v>75.00999999999999</v>
      </c>
      <c r="R18" s="80">
        <f t="shared" si="0"/>
        <v>76.35</v>
      </c>
      <c r="S18" s="80">
        <f>S21+S19</f>
        <v>0.62</v>
      </c>
      <c r="T18" s="80">
        <v>0</v>
      </c>
      <c r="U18" s="80">
        <f>U21+U19</f>
        <v>37.93</v>
      </c>
      <c r="V18" s="79">
        <f>V21+V19</f>
        <v>37.8</v>
      </c>
      <c r="W18" s="80">
        <f t="shared" si="1"/>
        <v>74.34</v>
      </c>
      <c r="X18" s="80">
        <f>X19</f>
        <v>0.6</v>
      </c>
      <c r="Y18" s="80">
        <v>0</v>
      </c>
      <c r="Z18" s="80">
        <f>Z21+Z19</f>
        <v>36.53</v>
      </c>
      <c r="AA18" s="80">
        <f>AA21+AA19</f>
        <v>37.21</v>
      </c>
      <c r="AB18" s="78">
        <f t="shared" si="2"/>
        <v>150.69</v>
      </c>
      <c r="AC18" s="80">
        <f>AC21+AC19</f>
        <v>1.22</v>
      </c>
      <c r="AD18" s="80">
        <f t="shared" si="8"/>
        <v>0</v>
      </c>
      <c r="AE18" s="80">
        <f>AE21+AE19</f>
        <v>74.53</v>
      </c>
      <c r="AF18" s="80">
        <f>AF21+AF19</f>
        <v>74.94</v>
      </c>
      <c r="AG18" s="80">
        <f t="shared" si="3"/>
        <v>76.35</v>
      </c>
      <c r="AH18" s="80">
        <f>AH21+AH19</f>
        <v>0.62</v>
      </c>
      <c r="AI18" s="80">
        <v>0</v>
      </c>
      <c r="AJ18" s="80">
        <f>AJ21+AJ19</f>
        <v>37.96</v>
      </c>
      <c r="AK18" s="80">
        <f>AK21+AK19</f>
        <v>37.77</v>
      </c>
      <c r="AL18" s="80">
        <f>AL21+AL19</f>
        <v>74.33999999999999</v>
      </c>
      <c r="AM18" s="80">
        <f>AM21+AM19</f>
        <v>0.6</v>
      </c>
      <c r="AN18" s="80"/>
      <c r="AO18" s="80">
        <f>AO21+AO19</f>
        <v>36.57</v>
      </c>
      <c r="AP18" s="80">
        <f>AP21+AP19</f>
        <v>37.17</v>
      </c>
    </row>
    <row r="19" spans="1:42" ht="69">
      <c r="A19" s="76">
        <v>2</v>
      </c>
      <c r="B19" s="77" t="s">
        <v>99</v>
      </c>
      <c r="C19" s="78">
        <f>D19+E19+F19+G19</f>
        <v>12.239999999999998</v>
      </c>
      <c r="D19" s="80">
        <v>1.19</v>
      </c>
      <c r="E19" s="80">
        <f>'П.1.3'!H48</f>
        <v>0</v>
      </c>
      <c r="F19" s="80">
        <v>8.94</v>
      </c>
      <c r="G19" s="80">
        <v>2.11</v>
      </c>
      <c r="H19" s="80">
        <f>I19+J19+K19+L19</f>
        <v>12.07</v>
      </c>
      <c r="I19" s="80">
        <v>1.27</v>
      </c>
      <c r="J19" s="80">
        <f>'П.1.3'!M48</f>
        <v>0</v>
      </c>
      <c r="K19" s="80">
        <v>6.05</v>
      </c>
      <c r="L19" s="80">
        <v>4.75</v>
      </c>
      <c r="M19" s="78">
        <f>N19+O19+P19+Q19</f>
        <v>15.690000000000001</v>
      </c>
      <c r="N19" s="80">
        <f>S19+X19</f>
        <v>1.22</v>
      </c>
      <c r="O19" s="80">
        <f>'П.1.3'!R48</f>
        <v>0</v>
      </c>
      <c r="P19" s="80">
        <f>U19+Z19</f>
        <v>9.21</v>
      </c>
      <c r="Q19" s="80">
        <f>V19+AA19</f>
        <v>5.26</v>
      </c>
      <c r="R19" s="80">
        <f>S19+T19+U19+V19</f>
        <v>7.95</v>
      </c>
      <c r="S19" s="80">
        <v>0.62</v>
      </c>
      <c r="T19" s="80">
        <f>'П.1.3'!W48</f>
        <v>0</v>
      </c>
      <c r="U19" s="80">
        <v>4.67</v>
      </c>
      <c r="V19" s="80">
        <v>2.66</v>
      </c>
      <c r="W19" s="80">
        <f>X19+Y19+Z19+AA19</f>
        <v>7.74</v>
      </c>
      <c r="X19" s="80">
        <v>0.6</v>
      </c>
      <c r="Y19" s="80">
        <f>'П.1.3'!AB48</f>
        <v>0</v>
      </c>
      <c r="Z19" s="80">
        <v>4.54</v>
      </c>
      <c r="AA19" s="80">
        <v>2.6</v>
      </c>
      <c r="AB19" s="78">
        <f>AC19+AD19+AE19+AF19</f>
        <v>15.690000000000001</v>
      </c>
      <c r="AC19" s="80">
        <f>AH19+AM19</f>
        <v>1.22</v>
      </c>
      <c r="AD19" s="80">
        <f>'П.1.3'!AG48</f>
        <v>0</v>
      </c>
      <c r="AE19" s="80">
        <f>AJ19+AO19</f>
        <v>9.280000000000001</v>
      </c>
      <c r="AF19" s="80">
        <f>AK19+AP19</f>
        <v>5.1899999999999995</v>
      </c>
      <c r="AG19" s="80">
        <f>AH19+AI19+AJ19+AK19</f>
        <v>7.95</v>
      </c>
      <c r="AH19" s="80">
        <v>0.62</v>
      </c>
      <c r="AI19" s="80">
        <f>'П.1.3'!AL48</f>
        <v>0</v>
      </c>
      <c r="AJ19" s="80">
        <v>4.7</v>
      </c>
      <c r="AK19" s="80">
        <v>2.63</v>
      </c>
      <c r="AL19" s="80">
        <f>AM19+AN19+AO19+AP19</f>
        <v>7.74</v>
      </c>
      <c r="AM19" s="80">
        <v>0.6</v>
      </c>
      <c r="AN19" s="80">
        <f>'П.1.3'!AQ48</f>
        <v>0</v>
      </c>
      <c r="AO19" s="80">
        <v>4.58</v>
      </c>
      <c r="AP19" s="80">
        <v>2.56</v>
      </c>
    </row>
    <row r="20" spans="1:42" ht="22.5">
      <c r="A20" s="76"/>
      <c r="B20" s="77" t="s">
        <v>22</v>
      </c>
      <c r="C20" s="88">
        <f aca="true" t="shared" si="11" ref="C20:AP20">C19/C10*100</f>
        <v>8.312958435207822</v>
      </c>
      <c r="D20" s="79">
        <f t="shared" si="11"/>
        <v>100</v>
      </c>
      <c r="E20" s="79">
        <v>0</v>
      </c>
      <c r="F20" s="79">
        <f t="shared" si="11"/>
        <v>12.117104906478719</v>
      </c>
      <c r="G20" s="79">
        <f t="shared" si="11"/>
        <v>2.9196070291960705</v>
      </c>
      <c r="H20" s="79">
        <f t="shared" si="11"/>
        <v>8.311527337832255</v>
      </c>
      <c r="I20" s="79">
        <f t="shared" si="11"/>
        <v>100</v>
      </c>
      <c r="J20" s="79">
        <v>0</v>
      </c>
      <c r="K20" s="79">
        <f t="shared" si="11"/>
        <v>8.534348991395118</v>
      </c>
      <c r="L20" s="81">
        <f t="shared" si="11"/>
        <v>6.501505611825896</v>
      </c>
      <c r="M20" s="88">
        <f t="shared" si="11"/>
        <v>10.412104320127415</v>
      </c>
      <c r="N20" s="79">
        <f t="shared" si="11"/>
        <v>100</v>
      </c>
      <c r="O20" s="79">
        <v>0</v>
      </c>
      <c r="P20" s="79">
        <f t="shared" si="11"/>
        <v>12.369057211925865</v>
      </c>
      <c r="Q20" s="79">
        <f t="shared" si="11"/>
        <v>7.012398346887082</v>
      </c>
      <c r="R20" s="79">
        <f t="shared" si="11"/>
        <v>10.412573673870334</v>
      </c>
      <c r="S20" s="119">
        <f t="shared" si="11"/>
        <v>100</v>
      </c>
      <c r="T20" s="79">
        <v>0</v>
      </c>
      <c r="U20" s="79">
        <f t="shared" si="11"/>
        <v>12.312153967835487</v>
      </c>
      <c r="V20" s="79">
        <f t="shared" si="11"/>
        <v>7.037037037037037</v>
      </c>
      <c r="W20" s="79">
        <f t="shared" si="11"/>
        <v>10.411622276029057</v>
      </c>
      <c r="X20" s="120">
        <f t="shared" si="11"/>
        <v>100</v>
      </c>
      <c r="Y20" s="79">
        <v>0</v>
      </c>
      <c r="Z20" s="79">
        <f t="shared" si="11"/>
        <v>12.428141253764029</v>
      </c>
      <c r="AA20" s="81">
        <f t="shared" si="11"/>
        <v>6.9873689868314965</v>
      </c>
      <c r="AB20" s="88">
        <f t="shared" si="11"/>
        <v>10.412104320127415</v>
      </c>
      <c r="AC20" s="79">
        <f t="shared" si="11"/>
        <v>100</v>
      </c>
      <c r="AD20" s="79"/>
      <c r="AE20" s="79">
        <f t="shared" si="11"/>
        <v>12.451361867704282</v>
      </c>
      <c r="AF20" s="79">
        <f t="shared" si="11"/>
        <v>6.925540432345876</v>
      </c>
      <c r="AG20" s="79">
        <f t="shared" si="11"/>
        <v>10.412573673870334</v>
      </c>
      <c r="AH20" s="79">
        <f t="shared" si="11"/>
        <v>100</v>
      </c>
      <c r="AI20" s="79"/>
      <c r="AJ20" s="79">
        <f t="shared" si="11"/>
        <v>12.38145416227608</v>
      </c>
      <c r="AK20" s="79">
        <f t="shared" si="11"/>
        <v>6.963198305533491</v>
      </c>
      <c r="AL20" s="79">
        <f t="shared" si="11"/>
        <v>10.411622276029057</v>
      </c>
      <c r="AM20" s="79">
        <f t="shared" si="11"/>
        <v>100</v>
      </c>
      <c r="AN20" s="79">
        <v>0</v>
      </c>
      <c r="AO20" s="79">
        <f t="shared" si="11"/>
        <v>12.52392671588734</v>
      </c>
      <c r="AP20" s="81">
        <f t="shared" si="11"/>
        <v>6.887274683884853</v>
      </c>
    </row>
    <row r="21" spans="1:42" ht="22.5">
      <c r="A21" s="76">
        <v>4</v>
      </c>
      <c r="B21" s="77" t="s">
        <v>23</v>
      </c>
      <c r="C21" s="78">
        <f aca="true" t="shared" si="12" ref="C21:C26">D21+E21+F21+G21</f>
        <v>135</v>
      </c>
      <c r="D21" s="80">
        <f>D22+D25+D26</f>
        <v>0</v>
      </c>
      <c r="E21" s="80">
        <f>E22+E25+E26</f>
        <v>0</v>
      </c>
      <c r="F21" s="80">
        <v>64.84</v>
      </c>
      <c r="G21" s="80">
        <v>70.16</v>
      </c>
      <c r="H21" s="80">
        <f aca="true" t="shared" si="13" ref="H21:H26">I21+J21+K21+L21</f>
        <v>133.15</v>
      </c>
      <c r="I21" s="80"/>
      <c r="J21" s="80">
        <f>J22+J25+J26</f>
        <v>0</v>
      </c>
      <c r="K21" s="80">
        <v>64.84</v>
      </c>
      <c r="L21" s="87">
        <v>68.31</v>
      </c>
      <c r="M21" s="78">
        <f aca="true" t="shared" si="14" ref="M21:M27">N21+O21+P21+Q21</f>
        <v>135</v>
      </c>
      <c r="N21" s="80"/>
      <c r="O21" s="80">
        <f>O22+O25+O26</f>
        <v>0</v>
      </c>
      <c r="P21" s="80">
        <f>U21+Z21</f>
        <v>65.25</v>
      </c>
      <c r="Q21" s="80">
        <f>V21+AA21</f>
        <v>69.75</v>
      </c>
      <c r="R21" s="80">
        <f aca="true" t="shared" si="15" ref="R21:R27">S21+T21+U21+V21</f>
        <v>68.4</v>
      </c>
      <c r="S21" s="80"/>
      <c r="T21" s="80">
        <f>T22+T25+T26</f>
        <v>0</v>
      </c>
      <c r="U21" s="80">
        <v>33.26</v>
      </c>
      <c r="V21" s="80">
        <v>35.14</v>
      </c>
      <c r="W21" s="80">
        <f aca="true" t="shared" si="16" ref="W21:W27">X21+Y21+Z21+AA21</f>
        <v>66.6</v>
      </c>
      <c r="X21" s="80"/>
      <c r="Y21" s="80">
        <v>0</v>
      </c>
      <c r="Z21" s="80">
        <v>31.99</v>
      </c>
      <c r="AA21" s="87">
        <v>34.61</v>
      </c>
      <c r="AB21" s="78">
        <f aca="true" t="shared" si="17" ref="AB21:AB26">AC21+AD21+AE21+AF21</f>
        <v>135</v>
      </c>
      <c r="AC21" s="80"/>
      <c r="AD21" s="80">
        <f>AD22+AD25+AD26</f>
        <v>0</v>
      </c>
      <c r="AE21" s="80">
        <f>AJ21+AO21</f>
        <v>65.25</v>
      </c>
      <c r="AF21" s="80">
        <f>AK21+AP21</f>
        <v>69.75</v>
      </c>
      <c r="AG21" s="80">
        <f aca="true" t="shared" si="18" ref="AG21:AG26">AH21+AI21+AJ21+AK21</f>
        <v>68.4</v>
      </c>
      <c r="AH21" s="80"/>
      <c r="AI21" s="80">
        <f>AI22+AI25+AI26</f>
        <v>0</v>
      </c>
      <c r="AJ21" s="80">
        <v>33.26</v>
      </c>
      <c r="AK21" s="80">
        <v>35.14</v>
      </c>
      <c r="AL21" s="80">
        <f aca="true" t="shared" si="19" ref="AL21:AL26">AM21+AN21+AO21+AP21</f>
        <v>66.6</v>
      </c>
      <c r="AM21" s="80"/>
      <c r="AN21" s="80">
        <v>0</v>
      </c>
      <c r="AO21" s="80">
        <v>31.99</v>
      </c>
      <c r="AP21" s="87">
        <v>34.61</v>
      </c>
    </row>
    <row r="22" spans="1:42" ht="45.75">
      <c r="A22" s="76" t="s">
        <v>24</v>
      </c>
      <c r="B22" s="77" t="s">
        <v>19</v>
      </c>
      <c r="C22" s="78">
        <f t="shared" si="12"/>
        <v>0</v>
      </c>
      <c r="D22" s="80">
        <f>'Т.1.4. '!D23</f>
        <v>0</v>
      </c>
      <c r="E22" s="80">
        <f>'Т.1.4. '!E23</f>
        <v>0</v>
      </c>
      <c r="F22" s="80">
        <f>'Т.1.4. '!F23</f>
        <v>0</v>
      </c>
      <c r="G22" s="80">
        <f>'Т.1.4. '!G23</f>
        <v>0</v>
      </c>
      <c r="H22" s="80">
        <f t="shared" si="13"/>
        <v>0</v>
      </c>
      <c r="I22" s="80">
        <f>'Т.1.4. '!I23</f>
        <v>0</v>
      </c>
      <c r="J22" s="80">
        <f>'Т.1.4. '!J23</f>
        <v>0</v>
      </c>
      <c r="K22" s="80">
        <f>'Т.1.4. '!K23</f>
        <v>0</v>
      </c>
      <c r="L22" s="80">
        <f>'Т.1.4. '!L23</f>
        <v>0</v>
      </c>
      <c r="M22" s="78">
        <f t="shared" si="14"/>
        <v>0</v>
      </c>
      <c r="N22" s="80">
        <f>'Т.1.4. '!N23</f>
        <v>0</v>
      </c>
      <c r="O22" s="80">
        <f>'Т.1.4. '!O23</f>
        <v>0</v>
      </c>
      <c r="P22" s="80">
        <f>'Т.1.4. '!P23</f>
        <v>0</v>
      </c>
      <c r="Q22" s="80">
        <f>'Т.1.4. '!Q23</f>
        <v>0</v>
      </c>
      <c r="R22" s="80">
        <f t="shared" si="15"/>
        <v>0</v>
      </c>
      <c r="S22" s="80">
        <f>'Т.1.4. '!S23</f>
        <v>0</v>
      </c>
      <c r="T22" s="80">
        <f>'Т.1.4. '!T23</f>
        <v>0</v>
      </c>
      <c r="U22" s="80">
        <f>'Т.1.4. '!U23</f>
        <v>0</v>
      </c>
      <c r="V22" s="80">
        <f>'Т.1.4. '!V23</f>
        <v>0</v>
      </c>
      <c r="W22" s="80">
        <f t="shared" si="16"/>
        <v>0</v>
      </c>
      <c r="X22" s="80">
        <f>'Т.1.4. '!X23</f>
        <v>0</v>
      </c>
      <c r="Y22" s="80">
        <f>'Т.1.4. '!Y23</f>
        <v>0</v>
      </c>
      <c r="Z22" s="80">
        <f>'Т.1.4. '!Z23</f>
        <v>0</v>
      </c>
      <c r="AA22" s="80">
        <f>'Т.1.4. '!AA23</f>
        <v>0</v>
      </c>
      <c r="AB22" s="78">
        <f t="shared" si="17"/>
        <v>0</v>
      </c>
      <c r="AC22" s="80">
        <f>'Т.1.4. '!AC23</f>
        <v>0</v>
      </c>
      <c r="AD22" s="80">
        <f>'Т.1.4. '!AD23</f>
        <v>0</v>
      </c>
      <c r="AE22" s="80">
        <f>'Т.1.4. '!AE23</f>
        <v>0</v>
      </c>
      <c r="AF22" s="80">
        <f>'Т.1.4. '!AF23</f>
        <v>0</v>
      </c>
      <c r="AG22" s="80">
        <f t="shared" si="18"/>
        <v>0</v>
      </c>
      <c r="AH22" s="80">
        <f>'Т.1.4. '!AH23</f>
        <v>0</v>
      </c>
      <c r="AI22" s="80">
        <f>'Т.1.4. '!AI23</f>
        <v>0</v>
      </c>
      <c r="AJ22" s="80">
        <f>'Т.1.4. '!AJ23</f>
        <v>0</v>
      </c>
      <c r="AK22" s="80">
        <f>'Т.1.4. '!AK23</f>
        <v>0</v>
      </c>
      <c r="AL22" s="80">
        <f t="shared" si="19"/>
        <v>0</v>
      </c>
      <c r="AM22" s="80">
        <f>'Т.1.4. '!AM23</f>
        <v>0</v>
      </c>
      <c r="AN22" s="80">
        <f>'Т.1.4. '!AN23</f>
        <v>0</v>
      </c>
      <c r="AO22" s="80">
        <f>'Т.1.4. '!AO23</f>
        <v>0</v>
      </c>
      <c r="AP22" s="80">
        <f>'Т.1.4. '!AP23</f>
        <v>0</v>
      </c>
    </row>
    <row r="23" spans="1:42" ht="22.5">
      <c r="A23" s="76"/>
      <c r="B23" s="77" t="s">
        <v>25</v>
      </c>
      <c r="C23" s="78">
        <f t="shared" si="12"/>
        <v>0</v>
      </c>
      <c r="D23" s="80"/>
      <c r="E23" s="80"/>
      <c r="F23" s="80"/>
      <c r="G23" s="79"/>
      <c r="H23" s="80">
        <f t="shared" si="13"/>
        <v>0</v>
      </c>
      <c r="I23" s="80"/>
      <c r="J23" s="80"/>
      <c r="K23" s="80"/>
      <c r="L23" s="79"/>
      <c r="M23" s="78">
        <f t="shared" si="14"/>
        <v>0</v>
      </c>
      <c r="N23" s="80"/>
      <c r="O23" s="80"/>
      <c r="P23" s="80"/>
      <c r="Q23" s="79"/>
      <c r="R23" s="80">
        <f t="shared" si="15"/>
        <v>0</v>
      </c>
      <c r="S23" s="80"/>
      <c r="T23" s="80"/>
      <c r="U23" s="80"/>
      <c r="V23" s="79"/>
      <c r="W23" s="80">
        <f t="shared" si="16"/>
        <v>0</v>
      </c>
      <c r="X23" s="80"/>
      <c r="Y23" s="80"/>
      <c r="Z23" s="80"/>
      <c r="AA23" s="79"/>
      <c r="AB23" s="78">
        <f t="shared" si="17"/>
        <v>0</v>
      </c>
      <c r="AC23" s="80"/>
      <c r="AD23" s="80"/>
      <c r="AE23" s="80"/>
      <c r="AF23" s="79"/>
      <c r="AG23" s="80">
        <f t="shared" si="18"/>
        <v>0</v>
      </c>
      <c r="AH23" s="80"/>
      <c r="AI23" s="80"/>
      <c r="AJ23" s="80"/>
      <c r="AK23" s="79"/>
      <c r="AL23" s="80">
        <f t="shared" si="19"/>
        <v>0</v>
      </c>
      <c r="AM23" s="80"/>
      <c r="AN23" s="80"/>
      <c r="AO23" s="80"/>
      <c r="AP23" s="79"/>
    </row>
    <row r="24" spans="1:42" ht="91.5">
      <c r="A24" s="76"/>
      <c r="B24" s="77" t="s">
        <v>26</v>
      </c>
      <c r="C24" s="78">
        <f t="shared" si="12"/>
        <v>0</v>
      </c>
      <c r="D24" s="80">
        <f>'Т.1.4. '!D25</f>
        <v>0</v>
      </c>
      <c r="E24" s="80">
        <f>'Т.1.4. '!E25</f>
        <v>0</v>
      </c>
      <c r="F24" s="80">
        <f>'Т.1.4. '!F25</f>
        <v>0</v>
      </c>
      <c r="G24" s="80">
        <f>'Т.1.4. '!G25</f>
        <v>0</v>
      </c>
      <c r="H24" s="80">
        <f t="shared" si="13"/>
        <v>0</v>
      </c>
      <c r="I24" s="80">
        <f>'Т.1.4. '!I25</f>
        <v>0</v>
      </c>
      <c r="J24" s="80">
        <f>'Т.1.4. '!J25</f>
        <v>0</v>
      </c>
      <c r="K24" s="80">
        <f>'Т.1.4. '!K25</f>
        <v>0</v>
      </c>
      <c r="L24" s="80">
        <f>'Т.1.4. '!L25</f>
        <v>0</v>
      </c>
      <c r="M24" s="78">
        <f t="shared" si="14"/>
        <v>0</v>
      </c>
      <c r="N24" s="80">
        <f>'Т.1.4. '!N25</f>
        <v>0</v>
      </c>
      <c r="O24" s="80">
        <f>'Т.1.4. '!O25</f>
        <v>0</v>
      </c>
      <c r="P24" s="80">
        <f>'Т.1.4. '!P25</f>
        <v>0</v>
      </c>
      <c r="Q24" s="80">
        <f>'Т.1.4. '!Q25</f>
        <v>0</v>
      </c>
      <c r="R24" s="80">
        <f t="shared" si="15"/>
        <v>0</v>
      </c>
      <c r="S24" s="80">
        <f>'Т.1.4. '!S25</f>
        <v>0</v>
      </c>
      <c r="T24" s="80">
        <f>'Т.1.4. '!T25</f>
        <v>0</v>
      </c>
      <c r="U24" s="80">
        <f>'Т.1.4. '!U25</f>
        <v>0</v>
      </c>
      <c r="V24" s="80">
        <f>'Т.1.4. '!V25</f>
        <v>0</v>
      </c>
      <c r="W24" s="80">
        <f t="shared" si="16"/>
        <v>0</v>
      </c>
      <c r="X24" s="80">
        <f>'Т.1.4. '!X25</f>
        <v>0</v>
      </c>
      <c r="Y24" s="80">
        <f>'Т.1.4. '!Y25</f>
        <v>0</v>
      </c>
      <c r="Z24" s="80">
        <f>'Т.1.4. '!Z25</f>
        <v>0</v>
      </c>
      <c r="AA24" s="80">
        <f>'Т.1.4. '!AA25</f>
        <v>0</v>
      </c>
      <c r="AB24" s="78">
        <f t="shared" si="17"/>
        <v>0</v>
      </c>
      <c r="AC24" s="80">
        <f>'Т.1.4. '!AC25</f>
        <v>0</v>
      </c>
      <c r="AD24" s="80">
        <f>'Т.1.4. '!AD25</f>
        <v>0</v>
      </c>
      <c r="AE24" s="80">
        <f>'Т.1.4. '!AE25</f>
        <v>0</v>
      </c>
      <c r="AF24" s="80">
        <f>'Т.1.4. '!AF25</f>
        <v>0</v>
      </c>
      <c r="AG24" s="80">
        <f t="shared" si="18"/>
        <v>0</v>
      </c>
      <c r="AH24" s="80">
        <f>'Т.1.4. '!AH25</f>
        <v>0</v>
      </c>
      <c r="AI24" s="80">
        <f>'Т.1.4. '!AI25</f>
        <v>0</v>
      </c>
      <c r="AJ24" s="80">
        <f>'Т.1.4. '!AJ25</f>
        <v>0</v>
      </c>
      <c r="AK24" s="80">
        <f>'Т.1.4. '!AK25</f>
        <v>0</v>
      </c>
      <c r="AL24" s="80">
        <f t="shared" si="19"/>
        <v>0</v>
      </c>
      <c r="AM24" s="80">
        <f>'Т.1.4. '!AM25</f>
        <v>0</v>
      </c>
      <c r="AN24" s="80">
        <f>'Т.1.4. '!AN25</f>
        <v>0</v>
      </c>
      <c r="AO24" s="80">
        <f>'Т.1.4. '!AO25</f>
        <v>0</v>
      </c>
      <c r="AP24" s="80">
        <f>'Т.1.4. '!AP25</f>
        <v>0</v>
      </c>
    </row>
    <row r="25" spans="1:42" ht="45.75">
      <c r="A25" s="76" t="s">
        <v>27</v>
      </c>
      <c r="B25" s="77" t="s">
        <v>28</v>
      </c>
      <c r="C25" s="78">
        <f t="shared" si="12"/>
        <v>0</v>
      </c>
      <c r="D25" s="80">
        <f>'Т.1.4. '!D26</f>
        <v>0</v>
      </c>
      <c r="E25" s="80">
        <f>'Т.1.4. '!E26</f>
        <v>0</v>
      </c>
      <c r="F25" s="80">
        <f>'Т.1.4. '!F26</f>
        <v>0</v>
      </c>
      <c r="G25" s="80">
        <f>'Т.1.4. '!G26</f>
        <v>0</v>
      </c>
      <c r="H25" s="80">
        <f t="shared" si="13"/>
        <v>0</v>
      </c>
      <c r="I25" s="80">
        <f>'Т.1.4. '!I26</f>
        <v>0</v>
      </c>
      <c r="J25" s="80">
        <f>'Т.1.4. '!J26</f>
        <v>0</v>
      </c>
      <c r="K25" s="80">
        <f>'Т.1.4. '!K26</f>
        <v>0</v>
      </c>
      <c r="L25" s="80">
        <f>'Т.1.4. '!L26</f>
        <v>0</v>
      </c>
      <c r="M25" s="78">
        <f t="shared" si="14"/>
        <v>0</v>
      </c>
      <c r="N25" s="80">
        <f>'Т.1.4. '!N26</f>
        <v>0</v>
      </c>
      <c r="O25" s="80">
        <f>'Т.1.4. '!O26</f>
        <v>0</v>
      </c>
      <c r="P25" s="80">
        <f>'Т.1.4. '!P26</f>
        <v>0</v>
      </c>
      <c r="Q25" s="80">
        <f>'Т.1.4. '!Q26</f>
        <v>0</v>
      </c>
      <c r="R25" s="80">
        <f t="shared" si="15"/>
        <v>0</v>
      </c>
      <c r="S25" s="80">
        <f>'Т.1.4. '!S26</f>
        <v>0</v>
      </c>
      <c r="T25" s="80">
        <f>'Т.1.4. '!T26</f>
        <v>0</v>
      </c>
      <c r="U25" s="80">
        <f>'Т.1.4. '!U26</f>
        <v>0</v>
      </c>
      <c r="V25" s="80">
        <f>'Т.1.4. '!V26</f>
        <v>0</v>
      </c>
      <c r="W25" s="80">
        <f t="shared" si="16"/>
        <v>0</v>
      </c>
      <c r="X25" s="80">
        <f>'Т.1.4. '!X26</f>
        <v>0</v>
      </c>
      <c r="Y25" s="80">
        <f>'Т.1.4. '!Y26</f>
        <v>0</v>
      </c>
      <c r="Z25" s="80">
        <f>'Т.1.4. '!Z26</f>
        <v>0</v>
      </c>
      <c r="AA25" s="80">
        <f>'Т.1.4. '!AA26</f>
        <v>0</v>
      </c>
      <c r="AB25" s="78">
        <f t="shared" si="17"/>
        <v>0</v>
      </c>
      <c r="AC25" s="80">
        <f>'Т.1.4. '!AC26</f>
        <v>0</v>
      </c>
      <c r="AD25" s="80">
        <f>'Т.1.4. '!AD26</f>
        <v>0</v>
      </c>
      <c r="AE25" s="80">
        <f>'Т.1.4. '!AE26</f>
        <v>0</v>
      </c>
      <c r="AF25" s="80">
        <f>'Т.1.4. '!AF26</f>
        <v>0</v>
      </c>
      <c r="AG25" s="80">
        <f t="shared" si="18"/>
        <v>0</v>
      </c>
      <c r="AH25" s="80">
        <f>'Т.1.4. '!AH26</f>
        <v>0</v>
      </c>
      <c r="AI25" s="80">
        <f>'Т.1.4. '!AI26</f>
        <v>0</v>
      </c>
      <c r="AJ25" s="80">
        <f>'Т.1.4. '!AJ26</f>
        <v>0</v>
      </c>
      <c r="AK25" s="80">
        <f>'Т.1.4. '!AK26</f>
        <v>0</v>
      </c>
      <c r="AL25" s="80">
        <f t="shared" si="19"/>
        <v>0</v>
      </c>
      <c r="AM25" s="80">
        <f>'Т.1.4. '!AM26</f>
        <v>0</v>
      </c>
      <c r="AN25" s="80">
        <f>'Т.1.4. '!AN26</f>
        <v>0</v>
      </c>
      <c r="AO25" s="80">
        <f>'Т.1.4. '!AO26</f>
        <v>0</v>
      </c>
      <c r="AP25" s="80">
        <f>'Т.1.4. '!AP26</f>
        <v>0</v>
      </c>
    </row>
    <row r="26" spans="1:42" ht="45.75">
      <c r="A26" s="76" t="s">
        <v>29</v>
      </c>
      <c r="B26" s="77" t="s">
        <v>30</v>
      </c>
      <c r="C26" s="78">
        <f t="shared" si="12"/>
        <v>0</v>
      </c>
      <c r="D26" s="80">
        <f>'Т.1.4. '!D27</f>
        <v>0</v>
      </c>
      <c r="E26" s="80">
        <f>'Т.1.4. '!E27</f>
        <v>0</v>
      </c>
      <c r="F26" s="80">
        <f>'Т.1.4. '!F27</f>
        <v>0</v>
      </c>
      <c r="G26" s="80">
        <f>'Т.1.4. '!G27</f>
        <v>0</v>
      </c>
      <c r="H26" s="80">
        <f t="shared" si="13"/>
        <v>0</v>
      </c>
      <c r="I26" s="80">
        <f>'Т.1.4. '!I27</f>
        <v>0</v>
      </c>
      <c r="J26" s="80">
        <f>'Т.1.4. '!J27</f>
        <v>0</v>
      </c>
      <c r="K26" s="80">
        <f>'Т.1.4. '!K27</f>
        <v>0</v>
      </c>
      <c r="L26" s="80">
        <f>'Т.1.4. '!L27</f>
        <v>0</v>
      </c>
      <c r="M26" s="78">
        <f t="shared" si="14"/>
        <v>0</v>
      </c>
      <c r="N26" s="80">
        <f>'Т.1.4. '!N27</f>
        <v>0</v>
      </c>
      <c r="O26" s="80">
        <f>'Т.1.4. '!O27</f>
        <v>0</v>
      </c>
      <c r="P26" s="80">
        <f>'Т.1.4. '!P27</f>
        <v>0</v>
      </c>
      <c r="Q26" s="80">
        <f>'Т.1.4. '!Q27</f>
        <v>0</v>
      </c>
      <c r="R26" s="80">
        <f t="shared" si="15"/>
        <v>0</v>
      </c>
      <c r="S26" s="80">
        <f>'Т.1.4. '!S27</f>
        <v>0</v>
      </c>
      <c r="T26" s="80">
        <f>'Т.1.4. '!T27</f>
        <v>0</v>
      </c>
      <c r="U26" s="80">
        <f>'Т.1.4. '!U27</f>
        <v>0</v>
      </c>
      <c r="V26" s="80">
        <f>'Т.1.4. '!V27</f>
        <v>0</v>
      </c>
      <c r="W26" s="80">
        <f t="shared" si="16"/>
        <v>0</v>
      </c>
      <c r="X26" s="80">
        <f>'Т.1.4. '!X27</f>
        <v>0</v>
      </c>
      <c r="Y26" s="80">
        <f>'Т.1.4. '!Y27</f>
        <v>0</v>
      </c>
      <c r="Z26" s="80">
        <f>'Т.1.4. '!Z27</f>
        <v>0</v>
      </c>
      <c r="AA26" s="80">
        <f>'Т.1.4. '!AA27</f>
        <v>0</v>
      </c>
      <c r="AB26" s="78">
        <f t="shared" si="17"/>
        <v>0</v>
      </c>
      <c r="AC26" s="80">
        <f>'Т.1.4. '!AC27</f>
        <v>0</v>
      </c>
      <c r="AD26" s="80">
        <f>'Т.1.4. '!AD27</f>
        <v>0</v>
      </c>
      <c r="AE26" s="80">
        <f>'Т.1.4. '!AE27</f>
        <v>0</v>
      </c>
      <c r="AF26" s="80">
        <f>'Т.1.4. '!AF27</f>
        <v>0</v>
      </c>
      <c r="AG26" s="80">
        <f t="shared" si="18"/>
        <v>0</v>
      </c>
      <c r="AH26" s="80">
        <f>'Т.1.4. '!AH27</f>
        <v>0</v>
      </c>
      <c r="AI26" s="80">
        <f>'Т.1.4. '!AI27</f>
        <v>0</v>
      </c>
      <c r="AJ26" s="80">
        <f>'Т.1.4. '!AJ27</f>
        <v>0</v>
      </c>
      <c r="AK26" s="80">
        <f>'Т.1.4. '!AK27</f>
        <v>0</v>
      </c>
      <c r="AL26" s="80">
        <f t="shared" si="19"/>
        <v>0</v>
      </c>
      <c r="AM26" s="80">
        <f>'Т.1.4. '!AM27</f>
        <v>0</v>
      </c>
      <c r="AN26" s="80">
        <f>'Т.1.4. '!AN27</f>
        <v>0</v>
      </c>
      <c r="AO26" s="80">
        <f>'Т.1.4. '!AO27</f>
        <v>0</v>
      </c>
      <c r="AP26" s="80">
        <f>'Т.1.4. '!AP27</f>
        <v>0</v>
      </c>
    </row>
    <row r="27" spans="1:42" ht="23.25" thickBot="1">
      <c r="A27" s="89"/>
      <c r="B27" s="90" t="s">
        <v>98</v>
      </c>
      <c r="C27" s="91">
        <f>D27+E27+F27+G27</f>
        <v>0</v>
      </c>
      <c r="D27" s="92">
        <f>D10-D19-D21-E13-F13</f>
        <v>0</v>
      </c>
      <c r="E27" s="92">
        <f>E10-E19-E21-F14-G14</f>
        <v>0</v>
      </c>
      <c r="F27" s="92">
        <f>F10-F19-F21-G15</f>
        <v>0</v>
      </c>
      <c r="G27" s="93">
        <f>G10-G19-G21</f>
        <v>0</v>
      </c>
      <c r="H27" s="92">
        <f>I27+J27+K27+L27</f>
        <v>0</v>
      </c>
      <c r="I27" s="92">
        <f>I10-I19-I21-J13-K13</f>
        <v>0</v>
      </c>
      <c r="J27" s="92">
        <f>J10-J19-J21-K14-L14</f>
        <v>0</v>
      </c>
      <c r="K27" s="92">
        <f>K10-K19-K21-L15</f>
        <v>0</v>
      </c>
      <c r="L27" s="93">
        <f>L10-L19-L21</f>
        <v>0</v>
      </c>
      <c r="M27" s="91">
        <f t="shared" si="14"/>
        <v>0</v>
      </c>
      <c r="N27" s="92">
        <f>N10-N19-N21-O13-P13</f>
        <v>0</v>
      </c>
      <c r="O27" s="92">
        <f>O10-O19-O21-P14-Q14</f>
        <v>0</v>
      </c>
      <c r="P27" s="92">
        <f>P10-P19-P21-Q15</f>
        <v>0</v>
      </c>
      <c r="Q27" s="93">
        <f>Q10-Q19-Q21</f>
        <v>0</v>
      </c>
      <c r="R27" s="92">
        <f t="shared" si="15"/>
        <v>0</v>
      </c>
      <c r="S27" s="92">
        <f>S10-S19-S21-T13-U13</f>
        <v>0</v>
      </c>
      <c r="T27" s="92">
        <f>T10-T19-T21-U14-V14</f>
        <v>0</v>
      </c>
      <c r="U27" s="92">
        <f>U10-U19-U21-V15</f>
        <v>0</v>
      </c>
      <c r="V27" s="93">
        <f>V10-V19-V21</f>
        <v>0</v>
      </c>
      <c r="W27" s="92">
        <f t="shared" si="16"/>
        <v>3.552713678800501E-15</v>
      </c>
      <c r="X27" s="92">
        <f>X10-X19-X21-Y13-Z13</f>
        <v>0</v>
      </c>
      <c r="Y27" s="92">
        <f>Y10-Y19-Y21-Z14-AA14</f>
        <v>0</v>
      </c>
      <c r="Z27" s="92">
        <f>Z10-Z19-Z21-AA15</f>
        <v>3.552713678800501E-15</v>
      </c>
      <c r="AA27" s="93">
        <f>AA10-AA19-AA21</f>
        <v>0</v>
      </c>
      <c r="AB27" s="91">
        <f>AC27+AD27+AE27+AF27</f>
        <v>0</v>
      </c>
      <c r="AC27" s="92">
        <f>AC10-AC19-AC21-AD13-AE13</f>
        <v>0</v>
      </c>
      <c r="AD27" s="92">
        <f>AD10-AD19-AD21-AE14-AF14</f>
        <v>0</v>
      </c>
      <c r="AE27" s="92">
        <f>AE10-AE19-AE21-AF15</f>
        <v>0</v>
      </c>
      <c r="AF27" s="93">
        <f>AF10-AF19-AF21</f>
        <v>0</v>
      </c>
      <c r="AG27" s="92">
        <f>AH27+AI27+AJ27+AK27</f>
        <v>0</v>
      </c>
      <c r="AH27" s="92">
        <f>AH10-AH19-AH21-AI13-AJ13</f>
        <v>0</v>
      </c>
      <c r="AI27" s="92">
        <f>AI10-AI19-AI21-AJ14-AK14</f>
        <v>0</v>
      </c>
      <c r="AJ27" s="92">
        <f>AJ10-AJ19-AJ21-AK15</f>
        <v>0</v>
      </c>
      <c r="AK27" s="93">
        <f>AK10-AK19-AK21</f>
        <v>0</v>
      </c>
      <c r="AL27" s="92">
        <f>AM27+AN27+AO27+AP27</f>
        <v>3.552713678800501E-15</v>
      </c>
      <c r="AM27" s="92">
        <f>AM10-AM19-AM21-AN13-AO13</f>
        <v>0</v>
      </c>
      <c r="AN27" s="92">
        <f>AN10-AN19-AN21-AO14-AP14</f>
        <v>0</v>
      </c>
      <c r="AO27" s="92">
        <f>AO10-AO19-AO21-AP15</f>
        <v>3.552713678800501E-15</v>
      </c>
      <c r="AP27" s="93">
        <f>AP10-AP19-AP21</f>
        <v>0</v>
      </c>
    </row>
    <row r="29" ht="18">
      <c r="B29" s="13" t="s">
        <v>105</v>
      </c>
    </row>
    <row r="30" spans="2:39" ht="25.5">
      <c r="B30" s="13" t="s">
        <v>106</v>
      </c>
      <c r="Y30" s="17"/>
      <c r="Z30" s="17" t="s">
        <v>133</v>
      </c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 t="s">
        <v>141</v>
      </c>
      <c r="AL30" s="17"/>
      <c r="AM30" s="17"/>
    </row>
    <row r="33" spans="32:42" ht="22.5">
      <c r="AF33" s="6"/>
      <c r="AG33" s="167"/>
      <c r="AH33" s="168"/>
      <c r="AI33" s="168"/>
      <c r="AJ33" s="168"/>
      <c r="AK33" s="168"/>
      <c r="AL33" s="167"/>
      <c r="AM33" s="168"/>
      <c r="AN33" s="168"/>
      <c r="AO33" s="168"/>
      <c r="AP33" s="168"/>
    </row>
    <row r="34" spans="32:42" ht="22.5">
      <c r="AF34" s="6"/>
      <c r="AG34" s="169"/>
      <c r="AH34" s="169"/>
      <c r="AI34" s="169"/>
      <c r="AJ34" s="169"/>
      <c r="AK34" s="170"/>
      <c r="AL34" s="169"/>
      <c r="AM34" s="169"/>
      <c r="AN34" s="169"/>
      <c r="AO34" s="169"/>
      <c r="AP34" s="170"/>
    </row>
    <row r="35" spans="32:42" ht="22.5">
      <c r="AF35" s="6"/>
      <c r="AG35" s="169"/>
      <c r="AH35" s="170"/>
      <c r="AI35" s="170"/>
      <c r="AJ35" s="170"/>
      <c r="AK35" s="170"/>
      <c r="AL35" s="169"/>
      <c r="AM35" s="170"/>
      <c r="AN35" s="170"/>
      <c r="AO35" s="170"/>
      <c r="AP35" s="170"/>
    </row>
    <row r="36" spans="32:42" ht="22.5">
      <c r="AF36" s="6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</row>
    <row r="37" spans="32:42" ht="22.5">
      <c r="AF37" s="6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</row>
    <row r="38" spans="32:42" ht="22.5">
      <c r="AF38" s="6"/>
      <c r="AG38" s="169"/>
      <c r="AH38" s="169"/>
      <c r="AI38" s="169"/>
      <c r="AJ38" s="169"/>
      <c r="AK38" s="169"/>
      <c r="AL38" s="169"/>
      <c r="AM38" s="169"/>
      <c r="AN38" s="169"/>
      <c r="AO38" s="169"/>
      <c r="AP38" s="170"/>
    </row>
    <row r="39" spans="32:42" ht="22.5">
      <c r="AF39" s="6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</row>
    <row r="40" spans="32:42" ht="22.5">
      <c r="AF40" s="6"/>
      <c r="AG40" s="167"/>
      <c r="AH40" s="167"/>
      <c r="AI40" s="167"/>
      <c r="AJ40" s="167"/>
      <c r="AK40" s="167"/>
      <c r="AL40" s="167"/>
      <c r="AM40" s="168"/>
      <c r="AN40" s="168"/>
      <c r="AO40" s="168"/>
      <c r="AP40" s="168"/>
    </row>
    <row r="41" spans="32:42" ht="22.5">
      <c r="AF41" s="6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</row>
    <row r="42" spans="32:42" ht="22.5">
      <c r="AF42" s="6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</row>
    <row r="43" spans="32:42" ht="22.5">
      <c r="AF43" s="6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</row>
    <row r="44" spans="32:42" ht="22.5">
      <c r="AF44" s="6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</row>
    <row r="45" spans="32:42" ht="22.5">
      <c r="AF45" s="6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</row>
    <row r="46" spans="32:42" ht="22.5">
      <c r="AF46" s="6"/>
      <c r="AG46" s="167"/>
      <c r="AH46" s="167"/>
      <c r="AI46" s="167"/>
      <c r="AJ46" s="167"/>
      <c r="AK46" s="168"/>
      <c r="AL46" s="167"/>
      <c r="AM46" s="167"/>
      <c r="AN46" s="167"/>
      <c r="AO46" s="167"/>
      <c r="AP46" s="168"/>
    </row>
    <row r="47" spans="32:42" ht="22.5">
      <c r="AF47" s="6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</row>
    <row r="48" spans="32:42" ht="22.5">
      <c r="AF48" s="6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</row>
    <row r="49" spans="32:42" ht="22.5">
      <c r="AF49" s="6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</row>
    <row r="50" spans="32:42" ht="22.5">
      <c r="AF50" s="6"/>
      <c r="AG50" s="167"/>
      <c r="AH50" s="167"/>
      <c r="AI50" s="167"/>
      <c r="AJ50" s="167"/>
      <c r="AK50" s="168"/>
      <c r="AL50" s="167"/>
      <c r="AM50" s="167"/>
      <c r="AN50" s="167"/>
      <c r="AO50" s="167"/>
      <c r="AP50" s="168"/>
    </row>
    <row r="51" spans="32:42" ht="12.75"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32:42" ht="12.75"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</row>
    <row r="53" spans="32:42" ht="12.75"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</row>
    <row r="54" spans="32:42" ht="12.75"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</row>
  </sheetData>
  <sheetProtection/>
  <mergeCells count="10">
    <mergeCell ref="AG7:AK7"/>
    <mergeCell ref="AL7:AP7"/>
    <mergeCell ref="R7:V7"/>
    <mergeCell ref="W7:AA7"/>
    <mergeCell ref="AB7:AF7"/>
    <mergeCell ref="A7:A8"/>
    <mergeCell ref="B7:B8"/>
    <mergeCell ref="C7:G7"/>
    <mergeCell ref="M7:Q7"/>
    <mergeCell ref="H7:L7"/>
  </mergeCells>
  <printOptions/>
  <pageMargins left="0.33" right="0.38" top="1" bottom="1" header="0.5" footer="0.5"/>
  <pageSetup fitToHeight="1" fitToWidth="1" horizontalDpi="600" verticalDpi="600" orientation="landscape" paperSize="9" scale="2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6"/>
  <sheetViews>
    <sheetView zoomScale="50" zoomScaleNormal="50" zoomScalePageLayoutView="0" workbookViewId="0" topLeftCell="A1">
      <selection activeCell="P16" sqref="P16"/>
    </sheetView>
  </sheetViews>
  <sheetFormatPr defaultColWidth="8.875" defaultRowHeight="12.75"/>
  <cols>
    <col min="1" max="1" width="7.00390625" style="1" customWidth="1"/>
    <col min="2" max="2" width="46.75390625" style="8" customWidth="1"/>
    <col min="3" max="3" width="12.125" style="7" bestFit="1" customWidth="1"/>
    <col min="4" max="4" width="10.75390625" style="7" customWidth="1"/>
    <col min="5" max="5" width="8.875" style="7" customWidth="1"/>
    <col min="6" max="7" width="12.125" style="7" bestFit="1" customWidth="1"/>
    <col min="8" max="8" width="13.00390625" style="7" customWidth="1"/>
    <col min="9" max="9" width="11.50390625" style="7" customWidth="1"/>
    <col min="10" max="10" width="8.875" style="7" customWidth="1"/>
    <col min="11" max="11" width="11.75390625" style="7" customWidth="1"/>
    <col min="12" max="13" width="12.125" style="7" bestFit="1" customWidth="1"/>
    <col min="14" max="14" width="10.50390625" style="7" customWidth="1"/>
    <col min="15" max="15" width="8.875" style="7" customWidth="1"/>
    <col min="16" max="18" width="12.125" style="7" bestFit="1" customWidth="1"/>
    <col min="19" max="19" width="10.875" style="7" customWidth="1"/>
    <col min="20" max="20" width="8.875" style="7" customWidth="1"/>
    <col min="21" max="23" width="12.125" style="7" bestFit="1" customWidth="1"/>
    <col min="24" max="24" width="10.50390625" style="7" customWidth="1"/>
    <col min="25" max="25" width="8.875" style="7" customWidth="1"/>
    <col min="26" max="26" width="15.25390625" style="7" customWidth="1"/>
    <col min="27" max="27" width="11.25390625" style="7" customWidth="1"/>
    <col min="28" max="28" width="12.125" style="7" bestFit="1" customWidth="1"/>
    <col min="29" max="29" width="11.25390625" style="7" bestFit="1" customWidth="1"/>
    <col min="30" max="30" width="8.875" style="7" customWidth="1"/>
    <col min="31" max="31" width="11.875" style="7" customWidth="1"/>
    <col min="32" max="32" width="12.125" style="7" bestFit="1" customWidth="1"/>
    <col min="33" max="33" width="15.75390625" style="7" customWidth="1"/>
    <col min="34" max="34" width="14.50390625" style="7" customWidth="1"/>
    <col min="35" max="35" width="14.875" style="7" customWidth="1"/>
    <col min="36" max="37" width="12.125" style="7" bestFit="1" customWidth="1"/>
    <col min="38" max="38" width="17.25390625" style="7" customWidth="1"/>
    <col min="39" max="39" width="12.50390625" style="7" customWidth="1"/>
    <col min="40" max="40" width="10.25390625" style="7" customWidth="1"/>
    <col min="41" max="41" width="15.00390625" style="7" customWidth="1"/>
    <col min="42" max="42" width="12.125" style="7" bestFit="1" customWidth="1"/>
    <col min="43" max="16384" width="8.875" style="7" customWidth="1"/>
  </cols>
  <sheetData>
    <row r="1" spans="1:43" ht="22.5">
      <c r="A1" s="58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94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</row>
    <row r="2" spans="1:43" ht="22.5">
      <c r="A2" s="58"/>
      <c r="B2" s="9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278"/>
      <c r="AL2" s="278"/>
      <c r="AM2" s="278" t="s">
        <v>138</v>
      </c>
      <c r="AN2" s="278"/>
      <c r="AO2" s="278"/>
      <c r="AP2" s="278"/>
      <c r="AQ2" s="65"/>
    </row>
    <row r="3" spans="1:43" ht="24.75">
      <c r="A3" s="58"/>
      <c r="B3" s="21"/>
      <c r="C3" s="21"/>
      <c r="D3" s="21"/>
      <c r="E3" s="21"/>
      <c r="F3" s="21"/>
      <c r="G3" s="21"/>
      <c r="H3" s="23" t="s">
        <v>32</v>
      </c>
      <c r="I3" s="21"/>
      <c r="J3" s="21"/>
      <c r="K3" s="21"/>
      <c r="L3" s="21"/>
      <c r="M3" s="21"/>
      <c r="N3" s="21"/>
      <c r="O3" s="21"/>
      <c r="P3" s="21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278" t="s">
        <v>131</v>
      </c>
      <c r="AL3" s="278"/>
      <c r="AM3" s="278"/>
      <c r="AN3" s="278"/>
      <c r="AO3" s="278"/>
      <c r="AP3" s="278"/>
      <c r="AQ3" s="65"/>
    </row>
    <row r="4" spans="1:43" ht="23.25" thickBot="1">
      <c r="A4" s="96" t="s">
        <v>0</v>
      </c>
      <c r="B4" s="97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278"/>
      <c r="AL4" s="278"/>
      <c r="AM4" s="278"/>
      <c r="AN4" s="278"/>
      <c r="AO4" s="278"/>
      <c r="AP4" s="278"/>
      <c r="AQ4" s="65"/>
    </row>
    <row r="5" spans="1:43" ht="28.5" customHeight="1">
      <c r="A5" s="596" t="s">
        <v>1</v>
      </c>
      <c r="B5" s="598" t="s">
        <v>2</v>
      </c>
      <c r="C5" s="600" t="s">
        <v>108</v>
      </c>
      <c r="D5" s="601"/>
      <c r="E5" s="601"/>
      <c r="F5" s="601"/>
      <c r="G5" s="602"/>
      <c r="H5" s="600" t="s">
        <v>109</v>
      </c>
      <c r="I5" s="601"/>
      <c r="J5" s="601"/>
      <c r="K5" s="601"/>
      <c r="L5" s="602"/>
      <c r="M5" s="589" t="s">
        <v>110</v>
      </c>
      <c r="N5" s="589"/>
      <c r="O5" s="589"/>
      <c r="P5" s="589"/>
      <c r="Q5" s="585"/>
      <c r="R5" s="588" t="s">
        <v>111</v>
      </c>
      <c r="S5" s="589"/>
      <c r="T5" s="589"/>
      <c r="U5" s="589"/>
      <c r="V5" s="585"/>
      <c r="W5" s="588" t="s">
        <v>112</v>
      </c>
      <c r="X5" s="589"/>
      <c r="Y5" s="589"/>
      <c r="Z5" s="589"/>
      <c r="AA5" s="589"/>
      <c r="AB5" s="600" t="s">
        <v>113</v>
      </c>
      <c r="AC5" s="601"/>
      <c r="AD5" s="601"/>
      <c r="AE5" s="601"/>
      <c r="AF5" s="602"/>
      <c r="AG5" s="586" t="s">
        <v>114</v>
      </c>
      <c r="AH5" s="586"/>
      <c r="AI5" s="586"/>
      <c r="AJ5" s="586"/>
      <c r="AK5" s="586"/>
      <c r="AL5" s="585" t="s">
        <v>115</v>
      </c>
      <c r="AM5" s="586"/>
      <c r="AN5" s="586"/>
      <c r="AO5" s="586"/>
      <c r="AP5" s="587"/>
      <c r="AQ5" s="65"/>
    </row>
    <row r="6" spans="1:43" ht="33.75" customHeight="1">
      <c r="A6" s="597"/>
      <c r="B6" s="599"/>
      <c r="C6" s="69" t="s">
        <v>3</v>
      </c>
      <c r="D6" s="68" t="s">
        <v>4</v>
      </c>
      <c r="E6" s="68" t="s">
        <v>5</v>
      </c>
      <c r="F6" s="68" t="s">
        <v>6</v>
      </c>
      <c r="G6" s="68" t="s">
        <v>7</v>
      </c>
      <c r="H6" s="69" t="s">
        <v>3</v>
      </c>
      <c r="I6" s="68" t="s">
        <v>4</v>
      </c>
      <c r="J6" s="68" t="s">
        <v>5</v>
      </c>
      <c r="K6" s="68" t="s">
        <v>6</v>
      </c>
      <c r="L6" s="68" t="s">
        <v>7</v>
      </c>
      <c r="M6" s="71" t="s">
        <v>3</v>
      </c>
      <c r="N6" s="68" t="s">
        <v>4</v>
      </c>
      <c r="O6" s="68" t="s">
        <v>5</v>
      </c>
      <c r="P6" s="68" t="s">
        <v>6</v>
      </c>
      <c r="Q6" s="68" t="s">
        <v>7</v>
      </c>
      <c r="R6" s="69" t="s">
        <v>3</v>
      </c>
      <c r="S6" s="68" t="s">
        <v>4</v>
      </c>
      <c r="T6" s="68" t="s">
        <v>5</v>
      </c>
      <c r="U6" s="68" t="s">
        <v>6</v>
      </c>
      <c r="V6" s="68" t="s">
        <v>7</v>
      </c>
      <c r="W6" s="69" t="s">
        <v>3</v>
      </c>
      <c r="X6" s="68" t="s">
        <v>4</v>
      </c>
      <c r="Y6" s="68" t="s">
        <v>5</v>
      </c>
      <c r="Z6" s="68" t="s">
        <v>6</v>
      </c>
      <c r="AA6" s="180" t="s">
        <v>7</v>
      </c>
      <c r="AB6" s="69" t="s">
        <v>3</v>
      </c>
      <c r="AC6" s="68" t="s">
        <v>4</v>
      </c>
      <c r="AD6" s="68" t="s">
        <v>5</v>
      </c>
      <c r="AE6" s="68" t="s">
        <v>6</v>
      </c>
      <c r="AF6" s="68" t="s">
        <v>7</v>
      </c>
      <c r="AG6" s="69" t="s">
        <v>3</v>
      </c>
      <c r="AH6" s="68" t="s">
        <v>4</v>
      </c>
      <c r="AI6" s="68" t="s">
        <v>5</v>
      </c>
      <c r="AJ6" s="68" t="s">
        <v>6</v>
      </c>
      <c r="AK6" s="68" t="s">
        <v>7</v>
      </c>
      <c r="AL6" s="71" t="s">
        <v>3</v>
      </c>
      <c r="AM6" s="68" t="s">
        <v>4</v>
      </c>
      <c r="AN6" s="68" t="s">
        <v>5</v>
      </c>
      <c r="AO6" s="68" t="s">
        <v>6</v>
      </c>
      <c r="AP6" s="68" t="s">
        <v>7</v>
      </c>
      <c r="AQ6" s="65"/>
    </row>
    <row r="7" spans="1:43" ht="22.5">
      <c r="A7" s="74">
        <v>1</v>
      </c>
      <c r="B7" s="173">
        <v>2</v>
      </c>
      <c r="C7" s="74">
        <v>3</v>
      </c>
      <c r="D7" s="74">
        <v>4</v>
      </c>
      <c r="E7" s="74">
        <v>5</v>
      </c>
      <c r="F7" s="74">
        <v>6</v>
      </c>
      <c r="G7" s="74">
        <v>7</v>
      </c>
      <c r="H7" s="74">
        <v>8</v>
      </c>
      <c r="I7" s="74">
        <v>9</v>
      </c>
      <c r="J7" s="74">
        <v>10</v>
      </c>
      <c r="K7" s="74">
        <v>11</v>
      </c>
      <c r="L7" s="74">
        <v>12</v>
      </c>
      <c r="M7" s="75">
        <v>13</v>
      </c>
      <c r="N7" s="74">
        <v>14</v>
      </c>
      <c r="O7" s="74">
        <v>15</v>
      </c>
      <c r="P7" s="74">
        <v>16</v>
      </c>
      <c r="Q7" s="74">
        <v>17</v>
      </c>
      <c r="R7" s="74">
        <v>18</v>
      </c>
      <c r="S7" s="74">
        <v>19</v>
      </c>
      <c r="T7" s="74">
        <v>20</v>
      </c>
      <c r="U7" s="74">
        <v>21</v>
      </c>
      <c r="V7" s="74">
        <v>22</v>
      </c>
      <c r="W7" s="74">
        <v>23</v>
      </c>
      <c r="X7" s="74">
        <v>24</v>
      </c>
      <c r="Y7" s="74">
        <v>25</v>
      </c>
      <c r="Z7" s="74">
        <v>26</v>
      </c>
      <c r="AA7" s="173">
        <v>27</v>
      </c>
      <c r="AB7" s="74">
        <v>28</v>
      </c>
      <c r="AC7" s="74">
        <v>29</v>
      </c>
      <c r="AD7" s="74">
        <v>30</v>
      </c>
      <c r="AE7" s="74">
        <v>31</v>
      </c>
      <c r="AF7" s="74">
        <v>32</v>
      </c>
      <c r="AG7" s="74">
        <v>93</v>
      </c>
      <c r="AH7" s="74">
        <v>94</v>
      </c>
      <c r="AI7" s="74">
        <v>95</v>
      </c>
      <c r="AJ7" s="74">
        <v>96</v>
      </c>
      <c r="AK7" s="74">
        <v>97</v>
      </c>
      <c r="AL7" s="75">
        <v>93</v>
      </c>
      <c r="AM7" s="74">
        <v>94</v>
      </c>
      <c r="AN7" s="74">
        <v>95</v>
      </c>
      <c r="AO7" s="74">
        <v>96</v>
      </c>
      <c r="AP7" s="74">
        <v>97</v>
      </c>
      <c r="AQ7" s="65"/>
    </row>
    <row r="8" spans="1:43" ht="45.75">
      <c r="A8" s="98" t="s">
        <v>8</v>
      </c>
      <c r="B8" s="174" t="s">
        <v>31</v>
      </c>
      <c r="C8" s="101">
        <f>C14+C15+C16</f>
        <v>23.787</v>
      </c>
      <c r="D8" s="172">
        <f>D14+D15+D16</f>
        <v>0.193</v>
      </c>
      <c r="E8" s="100">
        <f>E9+E14+E15+E16</f>
        <v>0</v>
      </c>
      <c r="F8" s="100">
        <f>F9+F14+F15+F16</f>
        <v>11.764999999999999</v>
      </c>
      <c r="G8" s="100">
        <f>G9+G14+G15+G16</f>
        <v>11.829</v>
      </c>
      <c r="H8" s="101">
        <f>H14+H15+H16</f>
        <v>23.787000000000003</v>
      </c>
      <c r="I8" s="100">
        <f>I14+I15+I16</f>
        <v>0.193</v>
      </c>
      <c r="J8" s="100">
        <f>J9+J14+J15+J16</f>
        <v>0</v>
      </c>
      <c r="K8" s="100">
        <f>K9+K14+K15+K16</f>
        <v>11.764999999999999</v>
      </c>
      <c r="L8" s="100">
        <f>L9+L14+L15+L16</f>
        <v>11.829</v>
      </c>
      <c r="M8" s="175">
        <f>M14+M15+M16</f>
        <v>24.4625</v>
      </c>
      <c r="N8" s="100">
        <f>N14+N15+N16</f>
        <v>0.1825</v>
      </c>
      <c r="O8" s="100">
        <f>O9+O14+O15+O16</f>
        <v>0</v>
      </c>
      <c r="P8" s="100">
        <f>P9+P14+P15+P16</f>
        <v>11.873</v>
      </c>
      <c r="Q8" s="100">
        <f>Q9+Q14+Q15+Q16</f>
        <v>12.407</v>
      </c>
      <c r="R8" s="101">
        <f>R14+R15+R16</f>
        <v>24.843</v>
      </c>
      <c r="S8" s="100">
        <f>S14+S15+S16</f>
        <v>0.186</v>
      </c>
      <c r="T8" s="100">
        <f>T9+T14+T15+T16</f>
        <v>0</v>
      </c>
      <c r="U8" s="100">
        <f>U9+U14+U15+U16</f>
        <v>12.058</v>
      </c>
      <c r="V8" s="100">
        <f>V9+V14+V15+V16</f>
        <v>12.599</v>
      </c>
      <c r="W8" s="171">
        <f>W14+W15+W16</f>
        <v>24.08</v>
      </c>
      <c r="X8" s="172">
        <f>X14+X15+X16</f>
        <v>0.179</v>
      </c>
      <c r="Y8" s="100">
        <f>Y9+Y14+Y15+Y16</f>
        <v>0</v>
      </c>
      <c r="Z8" s="100">
        <f>Z9+Z14+Z15+Z16</f>
        <v>11.683999999999997</v>
      </c>
      <c r="AA8" s="195">
        <f>AA9+AA14+AA15+AA16</f>
        <v>12.217</v>
      </c>
      <c r="AB8" s="101">
        <f>AB14+AB15+AB16</f>
        <v>24.462</v>
      </c>
      <c r="AC8" s="100">
        <f>AC14+AC15+AC16</f>
        <v>0.183</v>
      </c>
      <c r="AD8" s="100">
        <f>AD9+AD14+AD15+AD16</f>
        <v>0</v>
      </c>
      <c r="AE8" s="100">
        <f>AE9+AE14+AE15+AE16</f>
        <v>11.872</v>
      </c>
      <c r="AF8" s="100">
        <f>AF9+AF14+AF15+AF16</f>
        <v>12.407</v>
      </c>
      <c r="AG8" s="101">
        <f>AG14+AG15+AG16</f>
        <v>24.462</v>
      </c>
      <c r="AH8" s="100">
        <f>AH14+AH15+AH16</f>
        <v>0.183</v>
      </c>
      <c r="AI8" s="100">
        <f>AI9+AI14+AI15+AI16</f>
        <v>0</v>
      </c>
      <c r="AJ8" s="100">
        <f>AJ9+AJ14+AJ15+AJ16</f>
        <v>11.872</v>
      </c>
      <c r="AK8" s="100">
        <f>AK9+AK14+AK15+AK16</f>
        <v>12.407</v>
      </c>
      <c r="AL8" s="101">
        <f>AL14+AL15+AL16</f>
        <v>24.462</v>
      </c>
      <c r="AM8" s="100">
        <f>AM14+AM15+AM16</f>
        <v>0.183</v>
      </c>
      <c r="AN8" s="100">
        <f>AN9+AN14+AN15+AN16</f>
        <v>0</v>
      </c>
      <c r="AO8" s="100">
        <f>AO9+AO14+AO15+AO16</f>
        <v>11.872</v>
      </c>
      <c r="AP8" s="102">
        <f>AP9+AP14+AP15+AP16</f>
        <v>12.407</v>
      </c>
      <c r="AQ8" s="65"/>
    </row>
    <row r="9" spans="1:43" ht="22.5">
      <c r="A9" s="98" t="s">
        <v>10</v>
      </c>
      <c r="B9" s="174" t="s">
        <v>11</v>
      </c>
      <c r="C9" s="101">
        <f>D9+E9+F9+G9</f>
        <v>0</v>
      </c>
      <c r="D9" s="82"/>
      <c r="E9" s="101">
        <f>E11</f>
        <v>0</v>
      </c>
      <c r="F9" s="101">
        <f>F11+F12</f>
        <v>0</v>
      </c>
      <c r="G9" s="100">
        <f>G12+G13</f>
        <v>0</v>
      </c>
      <c r="H9" s="101">
        <f>I9+J9+K9+L9</f>
        <v>0</v>
      </c>
      <c r="I9" s="103"/>
      <c r="J9" s="101">
        <f>J11</f>
        <v>0</v>
      </c>
      <c r="K9" s="101">
        <f>K11+K12</f>
        <v>0</v>
      </c>
      <c r="L9" s="100">
        <f>L12+L13</f>
        <v>0</v>
      </c>
      <c r="M9" s="175">
        <f>N9+O9+P9+Q9</f>
        <v>0</v>
      </c>
      <c r="N9" s="103"/>
      <c r="O9" s="101">
        <f>O11</f>
        <v>0</v>
      </c>
      <c r="P9" s="101">
        <f>P11+P12</f>
        <v>0</v>
      </c>
      <c r="Q9" s="100">
        <f>Q12+Q13</f>
        <v>0</v>
      </c>
      <c r="R9" s="101">
        <f>S9+T9+U9+V9</f>
        <v>0</v>
      </c>
      <c r="S9" s="103"/>
      <c r="T9" s="101">
        <f>T11</f>
        <v>0</v>
      </c>
      <c r="U9" s="101">
        <f>U11+U12</f>
        <v>0</v>
      </c>
      <c r="V9" s="100">
        <f>V12+V13</f>
        <v>0</v>
      </c>
      <c r="W9" s="101">
        <f>X9+Y9+Z9+AA9</f>
        <v>0</v>
      </c>
      <c r="X9" s="103"/>
      <c r="Y9" s="101">
        <f>Y11</f>
        <v>0</v>
      </c>
      <c r="Z9" s="101">
        <f>Z11+Z12</f>
        <v>0</v>
      </c>
      <c r="AA9" s="178">
        <f>AA12+AA13</f>
        <v>0</v>
      </c>
      <c r="AB9" s="101">
        <f>AC9+AD9+AE9+AF9</f>
        <v>0</v>
      </c>
      <c r="AC9" s="103"/>
      <c r="AD9" s="101">
        <f>AD11</f>
        <v>0</v>
      </c>
      <c r="AE9" s="101">
        <f>AE11+AE12</f>
        <v>0</v>
      </c>
      <c r="AF9" s="100">
        <f>AF12+AF13</f>
        <v>0</v>
      </c>
      <c r="AG9" s="101">
        <f>AH9+AI9+AJ9+AK9</f>
        <v>0</v>
      </c>
      <c r="AH9" s="103"/>
      <c r="AI9" s="101">
        <f>AI11</f>
        <v>0</v>
      </c>
      <c r="AJ9" s="101">
        <f>AJ11+AJ12</f>
        <v>0</v>
      </c>
      <c r="AK9" s="100">
        <f>AK12+AK13</f>
        <v>0</v>
      </c>
      <c r="AL9" s="101">
        <f>AM9+AN9+AO9+AP9</f>
        <v>0</v>
      </c>
      <c r="AM9" s="103"/>
      <c r="AN9" s="101">
        <f>AN11</f>
        <v>0</v>
      </c>
      <c r="AO9" s="101">
        <f>AO11+AO12</f>
        <v>0</v>
      </c>
      <c r="AP9" s="102">
        <f>AP12+AP13</f>
        <v>0</v>
      </c>
      <c r="AQ9" s="65"/>
    </row>
    <row r="10" spans="1:43" ht="22.5">
      <c r="A10" s="98"/>
      <c r="B10" s="174" t="s">
        <v>13</v>
      </c>
      <c r="C10" s="103"/>
      <c r="D10" s="84"/>
      <c r="E10" s="104"/>
      <c r="F10" s="104"/>
      <c r="G10" s="104"/>
      <c r="H10" s="103"/>
      <c r="I10" s="104"/>
      <c r="J10" s="104"/>
      <c r="K10" s="104"/>
      <c r="L10" s="104"/>
      <c r="M10" s="176"/>
      <c r="N10" s="104"/>
      <c r="O10" s="104"/>
      <c r="P10" s="104"/>
      <c r="Q10" s="104"/>
      <c r="R10" s="103"/>
      <c r="S10" s="104"/>
      <c r="T10" s="104"/>
      <c r="U10" s="104"/>
      <c r="V10" s="104"/>
      <c r="W10" s="103"/>
      <c r="X10" s="104"/>
      <c r="Y10" s="104"/>
      <c r="Z10" s="104"/>
      <c r="AA10" s="181"/>
      <c r="AB10" s="103"/>
      <c r="AC10" s="104"/>
      <c r="AD10" s="104"/>
      <c r="AE10" s="104"/>
      <c r="AF10" s="104"/>
      <c r="AG10" s="103"/>
      <c r="AH10" s="104"/>
      <c r="AI10" s="104"/>
      <c r="AJ10" s="104"/>
      <c r="AK10" s="104"/>
      <c r="AL10" s="103"/>
      <c r="AM10" s="104"/>
      <c r="AN10" s="104"/>
      <c r="AO10" s="104"/>
      <c r="AP10" s="105"/>
      <c r="AQ10" s="65"/>
    </row>
    <row r="11" spans="1:43" ht="22.5">
      <c r="A11" s="98"/>
      <c r="B11" s="174" t="s">
        <v>4</v>
      </c>
      <c r="C11" s="101">
        <f aca="true" t="shared" si="0" ref="C11:C16">D11+E11+F11+G11</f>
        <v>0</v>
      </c>
      <c r="D11" s="82"/>
      <c r="E11" s="101">
        <v>0</v>
      </c>
      <c r="F11" s="101">
        <v>0</v>
      </c>
      <c r="G11" s="103"/>
      <c r="H11" s="101">
        <f>I11+J11+K11+L11</f>
        <v>0</v>
      </c>
      <c r="I11" s="103"/>
      <c r="J11" s="101">
        <v>0</v>
      </c>
      <c r="K11" s="101">
        <v>0</v>
      </c>
      <c r="L11" s="103"/>
      <c r="M11" s="175">
        <f aca="true" t="shared" si="1" ref="M11:M16">N11+O11+P11+Q11</f>
        <v>0</v>
      </c>
      <c r="N11" s="103"/>
      <c r="O11" s="101">
        <f>(T11+Y11)/2</f>
        <v>0</v>
      </c>
      <c r="P11" s="101">
        <f>(U11+Z11)/2</f>
        <v>0</v>
      </c>
      <c r="Q11" s="103"/>
      <c r="R11" s="101">
        <f>S11+T11+U11+V11</f>
        <v>0</v>
      </c>
      <c r="S11" s="103"/>
      <c r="T11" s="101">
        <v>0</v>
      </c>
      <c r="U11" s="101">
        <v>0</v>
      </c>
      <c r="V11" s="103"/>
      <c r="W11" s="101">
        <f aca="true" t="shared" si="2" ref="W11:W16">X11+Y11+Z11+AA11</f>
        <v>0</v>
      </c>
      <c r="X11" s="103"/>
      <c r="Y11" s="101">
        <v>0</v>
      </c>
      <c r="Z11" s="101">
        <v>0</v>
      </c>
      <c r="AA11" s="182"/>
      <c r="AB11" s="101">
        <f aca="true" t="shared" si="3" ref="AB11:AB16">AC11+AD11+AE11+AF11</f>
        <v>0</v>
      </c>
      <c r="AC11" s="103"/>
      <c r="AD11" s="101">
        <f>(AI11+AN11)/2</f>
        <v>0</v>
      </c>
      <c r="AE11" s="101">
        <f>(AJ11+AO11)/2</f>
        <v>0</v>
      </c>
      <c r="AF11" s="103"/>
      <c r="AG11" s="101">
        <f>AH11+AI11+AJ11+AK11</f>
        <v>0</v>
      </c>
      <c r="AH11" s="103"/>
      <c r="AI11" s="101">
        <v>0</v>
      </c>
      <c r="AJ11" s="101">
        <v>0</v>
      </c>
      <c r="AK11" s="103"/>
      <c r="AL11" s="101">
        <f>AM11+AN11+AO11+AP11</f>
        <v>0</v>
      </c>
      <c r="AM11" s="103"/>
      <c r="AN11" s="101">
        <v>0</v>
      </c>
      <c r="AO11" s="101">
        <v>0</v>
      </c>
      <c r="AP11" s="106"/>
      <c r="AQ11" s="65"/>
    </row>
    <row r="12" spans="1:43" ht="22.5">
      <c r="A12" s="98"/>
      <c r="B12" s="174" t="s">
        <v>5</v>
      </c>
      <c r="C12" s="101">
        <f t="shared" si="0"/>
        <v>0</v>
      </c>
      <c r="D12" s="82"/>
      <c r="E12" s="103"/>
      <c r="F12" s="101">
        <v>0</v>
      </c>
      <c r="G12" s="101">
        <v>0</v>
      </c>
      <c r="H12" s="101">
        <f>I12+J12+K12+L12</f>
        <v>0</v>
      </c>
      <c r="I12" s="103"/>
      <c r="J12" s="103"/>
      <c r="K12" s="101">
        <v>0</v>
      </c>
      <c r="L12" s="101">
        <v>0</v>
      </c>
      <c r="M12" s="175">
        <f t="shared" si="1"/>
        <v>0</v>
      </c>
      <c r="N12" s="103"/>
      <c r="O12" s="103"/>
      <c r="P12" s="101">
        <f>(U12+Z12)/2</f>
        <v>0</v>
      </c>
      <c r="Q12" s="101">
        <f>(V12+AA12)/2</f>
        <v>0</v>
      </c>
      <c r="R12" s="101">
        <f>S12+T12+U12+V12</f>
        <v>0</v>
      </c>
      <c r="S12" s="103"/>
      <c r="T12" s="103"/>
      <c r="U12" s="101">
        <v>0</v>
      </c>
      <c r="V12" s="101">
        <v>0</v>
      </c>
      <c r="W12" s="101">
        <f t="shared" si="2"/>
        <v>0</v>
      </c>
      <c r="X12" s="103"/>
      <c r="Y12" s="103"/>
      <c r="Z12" s="101">
        <v>0</v>
      </c>
      <c r="AA12" s="179">
        <v>0</v>
      </c>
      <c r="AB12" s="101">
        <f t="shared" si="3"/>
        <v>0</v>
      </c>
      <c r="AC12" s="103"/>
      <c r="AD12" s="103"/>
      <c r="AE12" s="101">
        <f>(AJ12+AO12)/2</f>
        <v>0</v>
      </c>
      <c r="AF12" s="101">
        <f>(AK12+AP12)/2</f>
        <v>0</v>
      </c>
      <c r="AG12" s="101">
        <f>AH12+AI12+AJ12+AK12</f>
        <v>0</v>
      </c>
      <c r="AH12" s="103"/>
      <c r="AI12" s="103"/>
      <c r="AJ12" s="101">
        <v>0</v>
      </c>
      <c r="AK12" s="101">
        <v>0</v>
      </c>
      <c r="AL12" s="101">
        <f>AM12+AN12+AO12+AP12</f>
        <v>0</v>
      </c>
      <c r="AM12" s="103"/>
      <c r="AN12" s="103"/>
      <c r="AO12" s="101">
        <v>0</v>
      </c>
      <c r="AP12" s="107">
        <v>0</v>
      </c>
      <c r="AQ12" s="65"/>
    </row>
    <row r="13" spans="1:43" ht="22.5">
      <c r="A13" s="98"/>
      <c r="B13" s="174" t="s">
        <v>15</v>
      </c>
      <c r="C13" s="101">
        <f t="shared" si="0"/>
        <v>0</v>
      </c>
      <c r="D13" s="82"/>
      <c r="E13" s="103"/>
      <c r="F13" s="101">
        <v>0</v>
      </c>
      <c r="G13" s="101">
        <v>0</v>
      </c>
      <c r="H13" s="101">
        <f>I13+J13+K13+L13</f>
        <v>0</v>
      </c>
      <c r="I13" s="103"/>
      <c r="J13" s="103"/>
      <c r="K13" s="103"/>
      <c r="L13" s="101">
        <v>0</v>
      </c>
      <c r="M13" s="175">
        <f t="shared" si="1"/>
        <v>0</v>
      </c>
      <c r="N13" s="103"/>
      <c r="O13" s="103"/>
      <c r="P13" s="103"/>
      <c r="Q13" s="101">
        <f>(V13+AA13)/2</f>
        <v>0</v>
      </c>
      <c r="R13" s="101">
        <f>S13+T13+U13+V13</f>
        <v>0</v>
      </c>
      <c r="S13" s="103"/>
      <c r="T13" s="103"/>
      <c r="U13" s="103"/>
      <c r="V13" s="101">
        <v>0</v>
      </c>
      <c r="W13" s="101">
        <f t="shared" si="2"/>
        <v>0</v>
      </c>
      <c r="X13" s="103"/>
      <c r="Y13" s="103"/>
      <c r="Z13" s="103"/>
      <c r="AA13" s="178"/>
      <c r="AB13" s="101">
        <f t="shared" si="3"/>
        <v>0</v>
      </c>
      <c r="AC13" s="103"/>
      <c r="AD13" s="103"/>
      <c r="AE13" s="103"/>
      <c r="AF13" s="101">
        <f>(AK13+AP13)/2</f>
        <v>0</v>
      </c>
      <c r="AG13" s="101">
        <f>AH13+AI13+AJ13+AK13</f>
        <v>0</v>
      </c>
      <c r="AH13" s="103"/>
      <c r="AI13" s="103"/>
      <c r="AJ13" s="103"/>
      <c r="AK13" s="101">
        <v>0</v>
      </c>
      <c r="AL13" s="101">
        <f>AM13+AN13+AO13+AP13</f>
        <v>0</v>
      </c>
      <c r="AM13" s="103"/>
      <c r="AN13" s="103"/>
      <c r="AO13" s="103"/>
      <c r="AP13" s="107">
        <v>0</v>
      </c>
      <c r="AQ13" s="65"/>
    </row>
    <row r="14" spans="1:43" ht="22.5">
      <c r="A14" s="98" t="s">
        <v>16</v>
      </c>
      <c r="B14" s="174" t="s">
        <v>17</v>
      </c>
      <c r="C14" s="179">
        <f t="shared" si="0"/>
        <v>0</v>
      </c>
      <c r="D14" s="101">
        <f>E14+F14+G14+H14</f>
        <v>0</v>
      </c>
      <c r="E14" s="175">
        <f>F14+G14+H14+I14</f>
        <v>0</v>
      </c>
      <c r="F14" s="101">
        <v>0</v>
      </c>
      <c r="G14" s="101">
        <v>0</v>
      </c>
      <c r="H14" s="101">
        <f>I14+J14+K14+L14</f>
        <v>0</v>
      </c>
      <c r="I14" s="101">
        <f aca="true" t="shared" si="4" ref="I14:K15">J14+K14+L14+M14</f>
        <v>0</v>
      </c>
      <c r="J14" s="101">
        <f t="shared" si="4"/>
        <v>0</v>
      </c>
      <c r="K14" s="101">
        <f t="shared" si="4"/>
        <v>0</v>
      </c>
      <c r="L14" s="101">
        <v>0</v>
      </c>
      <c r="M14" s="175">
        <f t="shared" si="1"/>
        <v>0</v>
      </c>
      <c r="N14" s="101">
        <f aca="true" t="shared" si="5" ref="N14:P16">(S14+X14)/2</f>
        <v>0</v>
      </c>
      <c r="O14" s="101">
        <f t="shared" si="5"/>
        <v>0</v>
      </c>
      <c r="P14" s="101">
        <f t="shared" si="5"/>
        <v>0</v>
      </c>
      <c r="Q14" s="101">
        <f>(V14+AA14)/2</f>
        <v>0</v>
      </c>
      <c r="R14" s="101">
        <f>S14+T14+U14+V14</f>
        <v>0</v>
      </c>
      <c r="S14" s="101">
        <v>0</v>
      </c>
      <c r="T14" s="101">
        <v>0</v>
      </c>
      <c r="U14" s="101">
        <v>0</v>
      </c>
      <c r="V14" s="101">
        <v>0</v>
      </c>
      <c r="W14" s="101">
        <f t="shared" si="2"/>
        <v>0</v>
      </c>
      <c r="X14" s="101"/>
      <c r="Y14" s="101"/>
      <c r="Z14" s="101"/>
      <c r="AA14" s="179"/>
      <c r="AB14" s="101">
        <f t="shared" si="3"/>
        <v>0</v>
      </c>
      <c r="AC14" s="101">
        <f aca="true" t="shared" si="6" ref="AC14:AE16">(AH14+AM14)/2</f>
        <v>0</v>
      </c>
      <c r="AD14" s="101">
        <f t="shared" si="6"/>
        <v>0</v>
      </c>
      <c r="AE14" s="101">
        <f t="shared" si="6"/>
        <v>0</v>
      </c>
      <c r="AF14" s="101">
        <f>(AK14+AP14)/2</f>
        <v>0</v>
      </c>
      <c r="AG14" s="101">
        <f>AH14+AI14+AJ14+AK14</f>
        <v>0</v>
      </c>
      <c r="AH14" s="101">
        <v>0</v>
      </c>
      <c r="AI14" s="101">
        <v>0</v>
      </c>
      <c r="AJ14" s="101">
        <v>0</v>
      </c>
      <c r="AK14" s="101">
        <v>0</v>
      </c>
      <c r="AL14" s="101">
        <f>AM14+AN14+AO14+AP14</f>
        <v>0</v>
      </c>
      <c r="AM14" s="101">
        <v>0</v>
      </c>
      <c r="AN14" s="101">
        <v>0</v>
      </c>
      <c r="AO14" s="101">
        <v>0</v>
      </c>
      <c r="AP14" s="107">
        <v>0</v>
      </c>
      <c r="AQ14" s="65"/>
    </row>
    <row r="15" spans="1:43" ht="45.75">
      <c r="A15" s="98" t="s">
        <v>18</v>
      </c>
      <c r="B15" s="174" t="s">
        <v>12</v>
      </c>
      <c r="C15" s="179">
        <f t="shared" si="0"/>
        <v>0</v>
      </c>
      <c r="D15" s="101">
        <f>E15+F15+G15+H15</f>
        <v>0</v>
      </c>
      <c r="E15" s="175">
        <f>F15+G15+H15+I15</f>
        <v>0</v>
      </c>
      <c r="F15" s="101">
        <v>0</v>
      </c>
      <c r="G15" s="101">
        <v>0</v>
      </c>
      <c r="H15" s="101">
        <f>I15+J15+K15+L15</f>
        <v>0</v>
      </c>
      <c r="I15" s="101">
        <f t="shared" si="4"/>
        <v>0</v>
      </c>
      <c r="J15" s="101">
        <f t="shared" si="4"/>
        <v>0</v>
      </c>
      <c r="K15" s="101">
        <f t="shared" si="4"/>
        <v>0</v>
      </c>
      <c r="L15" s="101">
        <f>M15+N15+O15+P15</f>
        <v>0</v>
      </c>
      <c r="M15" s="175">
        <f t="shared" si="1"/>
        <v>0</v>
      </c>
      <c r="N15" s="101">
        <f t="shared" si="5"/>
        <v>0</v>
      </c>
      <c r="O15" s="101">
        <f t="shared" si="5"/>
        <v>0</v>
      </c>
      <c r="P15" s="101">
        <f t="shared" si="5"/>
        <v>0</v>
      </c>
      <c r="Q15" s="101">
        <f>(V15+AA15)/2</f>
        <v>0</v>
      </c>
      <c r="R15" s="101">
        <f>S15+T15+U15+V15</f>
        <v>0</v>
      </c>
      <c r="S15" s="101">
        <v>0</v>
      </c>
      <c r="T15" s="101">
        <v>0</v>
      </c>
      <c r="U15" s="101">
        <v>0</v>
      </c>
      <c r="V15" s="101">
        <v>0</v>
      </c>
      <c r="W15" s="101">
        <f t="shared" si="2"/>
        <v>0</v>
      </c>
      <c r="X15" s="101">
        <f>Y15+Z15+AA15+AB15</f>
        <v>0</v>
      </c>
      <c r="Y15" s="101">
        <f>Z15+AA15+AB15+AC15</f>
        <v>0</v>
      </c>
      <c r="Z15" s="101">
        <f>AA15+AB15+AC15+AD15</f>
        <v>0</v>
      </c>
      <c r="AA15" s="179">
        <f>AB15+AC15+AD15+AE15</f>
        <v>0</v>
      </c>
      <c r="AB15" s="101">
        <f t="shared" si="3"/>
        <v>0</v>
      </c>
      <c r="AC15" s="101">
        <f t="shared" si="6"/>
        <v>0</v>
      </c>
      <c r="AD15" s="101">
        <f t="shared" si="6"/>
        <v>0</v>
      </c>
      <c r="AE15" s="101">
        <f t="shared" si="6"/>
        <v>0</v>
      </c>
      <c r="AF15" s="101">
        <f>(AK15+AP15)/2</f>
        <v>0</v>
      </c>
      <c r="AG15" s="101">
        <f>AH15+AI15+AJ15+AK15</f>
        <v>0</v>
      </c>
      <c r="AH15" s="101">
        <v>0</v>
      </c>
      <c r="AI15" s="101">
        <v>0</v>
      </c>
      <c r="AJ15" s="101">
        <v>0</v>
      </c>
      <c r="AK15" s="101">
        <v>0</v>
      </c>
      <c r="AL15" s="101">
        <f>AM15+AN15+AO15+AP15</f>
        <v>0</v>
      </c>
      <c r="AM15" s="101">
        <f>AN15+AO15+AP15+AQ15</f>
        <v>0</v>
      </c>
      <c r="AN15" s="101">
        <f>AO15+AP15+AQ15+AR15</f>
        <v>0</v>
      </c>
      <c r="AO15" s="101">
        <f>AP15+AQ15+AR15+AS15</f>
        <v>0</v>
      </c>
      <c r="AP15" s="107">
        <v>0</v>
      </c>
      <c r="AQ15" s="65"/>
    </row>
    <row r="16" spans="1:43" ht="45.75">
      <c r="A16" s="98" t="s">
        <v>20</v>
      </c>
      <c r="B16" s="174" t="s">
        <v>14</v>
      </c>
      <c r="C16" s="101">
        <f t="shared" si="0"/>
        <v>23.787</v>
      </c>
      <c r="D16" s="171">
        <f>D21+D17</f>
        <v>0.193</v>
      </c>
      <c r="E16" s="171"/>
      <c r="F16" s="171">
        <f>F22+F21+F17</f>
        <v>11.764999999999999</v>
      </c>
      <c r="G16" s="171">
        <f>G22+G21+G17</f>
        <v>11.829</v>
      </c>
      <c r="H16" s="101">
        <f>H22+H21+H17</f>
        <v>23.787000000000003</v>
      </c>
      <c r="I16" s="101">
        <f>I22+I21+I17</f>
        <v>0.193</v>
      </c>
      <c r="J16" s="101"/>
      <c r="K16" s="101">
        <f>K22+K21+K17</f>
        <v>11.764999999999999</v>
      </c>
      <c r="L16" s="101">
        <f>L22+L21+L17</f>
        <v>11.829</v>
      </c>
      <c r="M16" s="175">
        <f t="shared" si="1"/>
        <v>24.4625</v>
      </c>
      <c r="N16" s="101">
        <f>N20+N19</f>
        <v>0.1825</v>
      </c>
      <c r="O16" s="101">
        <f t="shared" si="5"/>
        <v>0</v>
      </c>
      <c r="P16" s="101">
        <f>P22+P21+P17</f>
        <v>11.873</v>
      </c>
      <c r="Q16" s="101">
        <f>Q22+Q21+Q17</f>
        <v>12.407</v>
      </c>
      <c r="R16" s="101">
        <f>R22+R21+R17</f>
        <v>24.843</v>
      </c>
      <c r="S16" s="101">
        <f>S20+S19</f>
        <v>0.186</v>
      </c>
      <c r="T16" s="101"/>
      <c r="U16" s="101">
        <f>U22+U21+U17</f>
        <v>12.058</v>
      </c>
      <c r="V16" s="101">
        <f>V22+V21+V17</f>
        <v>12.599</v>
      </c>
      <c r="W16" s="101">
        <f t="shared" si="2"/>
        <v>24.08</v>
      </c>
      <c r="X16" s="171">
        <f>X17</f>
        <v>0.179</v>
      </c>
      <c r="Y16" s="101"/>
      <c r="Z16" s="171">
        <f>Z22+Z21+Z17</f>
        <v>11.683999999999997</v>
      </c>
      <c r="AA16" s="193">
        <f>AA22+AA21+AA17</f>
        <v>12.217</v>
      </c>
      <c r="AB16" s="101">
        <f t="shared" si="3"/>
        <v>24.462</v>
      </c>
      <c r="AC16" s="101">
        <f>AC20+AC19</f>
        <v>0.183</v>
      </c>
      <c r="AD16" s="101">
        <f t="shared" si="6"/>
        <v>0</v>
      </c>
      <c r="AE16" s="101">
        <f>AE22+AE21+AE17</f>
        <v>11.872</v>
      </c>
      <c r="AF16" s="101">
        <f>AF22+AF21+AF17</f>
        <v>12.407</v>
      </c>
      <c r="AG16" s="101">
        <f>AG22+AG21+AG17</f>
        <v>24.462</v>
      </c>
      <c r="AH16" s="101">
        <f>AH20+AH19</f>
        <v>0.183</v>
      </c>
      <c r="AI16" s="101"/>
      <c r="AJ16" s="101">
        <f>AJ22+AJ21+AJ17</f>
        <v>11.872</v>
      </c>
      <c r="AK16" s="101">
        <f>AK22+AK21+AK17</f>
        <v>12.407</v>
      </c>
      <c r="AL16" s="101">
        <f>AL22+AL21+AL17</f>
        <v>24.462</v>
      </c>
      <c r="AM16" s="101">
        <f>AM22+AM21+AM17</f>
        <v>0.183</v>
      </c>
      <c r="AN16" s="101"/>
      <c r="AO16" s="101">
        <f>AO22+AO21+AO17</f>
        <v>11.872</v>
      </c>
      <c r="AP16" s="101">
        <f>AP22+AP21+AP17</f>
        <v>12.407</v>
      </c>
      <c r="AQ16" s="65"/>
    </row>
    <row r="17" spans="1:43" ht="22.5">
      <c r="A17" s="98">
        <v>2</v>
      </c>
      <c r="B17" s="174" t="s">
        <v>104</v>
      </c>
      <c r="C17" s="171">
        <f>C20+C19</f>
        <v>1.977</v>
      </c>
      <c r="D17" s="171">
        <f>D19+D20</f>
        <v>0.193</v>
      </c>
      <c r="E17" s="80">
        <f>E19+E20</f>
        <v>0</v>
      </c>
      <c r="F17" s="171">
        <f>F20+F19</f>
        <v>1.445</v>
      </c>
      <c r="G17" s="171">
        <f>G20+G19</f>
        <v>0.33899999999999997</v>
      </c>
      <c r="H17" s="101">
        <f>I17+J17+K17+L17</f>
        <v>1.977</v>
      </c>
      <c r="I17" s="171">
        <f>I19+I20</f>
        <v>0.193</v>
      </c>
      <c r="J17" s="80">
        <f>J19+J20</f>
        <v>0</v>
      </c>
      <c r="K17" s="171">
        <f>K20+K19</f>
        <v>1.445</v>
      </c>
      <c r="L17" s="171">
        <f>L20+L19</f>
        <v>0.33899999999999997</v>
      </c>
      <c r="M17" s="194">
        <f>N17+O17+P17+Q17</f>
        <v>2.5475</v>
      </c>
      <c r="N17" s="101">
        <f>N20+N19</f>
        <v>0.1825</v>
      </c>
      <c r="O17" s="101">
        <f>O20+O19</f>
        <v>0</v>
      </c>
      <c r="P17" s="101">
        <v>1.513</v>
      </c>
      <c r="Q17" s="171">
        <f>Q20+Q19</f>
        <v>0.852</v>
      </c>
      <c r="R17" s="101">
        <f>S17+T17+U17+V17</f>
        <v>2.5869999999999997</v>
      </c>
      <c r="S17" s="101">
        <f>S20+S19</f>
        <v>0.186</v>
      </c>
      <c r="T17" s="101">
        <f>T20+T19</f>
        <v>0</v>
      </c>
      <c r="U17" s="101">
        <f>U20+U19</f>
        <v>1.536</v>
      </c>
      <c r="V17" s="101">
        <f>V20+V19</f>
        <v>0.865</v>
      </c>
      <c r="W17" s="101">
        <f>X17+Y17+Z17+AA17</f>
        <v>2.5069999999999997</v>
      </c>
      <c r="X17" s="171">
        <f>X20+X19</f>
        <v>0.179</v>
      </c>
      <c r="Y17" s="101">
        <f>Y20+Y19</f>
        <v>0</v>
      </c>
      <c r="Z17" s="101">
        <f>Z20+Z19</f>
        <v>1.4889999999999999</v>
      </c>
      <c r="AA17" s="179">
        <f>AA20+AA19</f>
        <v>0.839</v>
      </c>
      <c r="AB17" s="101">
        <f>AC17+AD17+AE17+AF17</f>
        <v>2.547</v>
      </c>
      <c r="AC17" s="101">
        <f>AC20+AC19</f>
        <v>0.183</v>
      </c>
      <c r="AD17" s="101">
        <f>AD20+AD19</f>
        <v>0</v>
      </c>
      <c r="AE17" s="101">
        <f>AE20+AE19</f>
        <v>1.512</v>
      </c>
      <c r="AF17" s="101">
        <f>AF20+AF19</f>
        <v>0.852</v>
      </c>
      <c r="AG17" s="101">
        <f>AH17+AI17+AJ17+AK17</f>
        <v>2.547</v>
      </c>
      <c r="AH17" s="101">
        <f>AH20+AH19</f>
        <v>0.183</v>
      </c>
      <c r="AI17" s="101">
        <f>AI20+AI19</f>
        <v>0</v>
      </c>
      <c r="AJ17" s="101">
        <f>AJ20+AJ19</f>
        <v>1.512</v>
      </c>
      <c r="AK17" s="101">
        <f>AK20+AK19</f>
        <v>0.852</v>
      </c>
      <c r="AL17" s="101">
        <f>AM17+AN17+AO17+AP17</f>
        <v>2.547</v>
      </c>
      <c r="AM17" s="101">
        <f>AM20+AM19</f>
        <v>0.183</v>
      </c>
      <c r="AN17" s="101">
        <f>AN20+AN19</f>
        <v>0</v>
      </c>
      <c r="AO17" s="101">
        <f>AO20+AO19</f>
        <v>1.512</v>
      </c>
      <c r="AP17" s="101">
        <f>AP20+AP19</f>
        <v>0.852</v>
      </c>
      <c r="AQ17" s="65"/>
    </row>
    <row r="18" spans="1:43" ht="22.5">
      <c r="A18" s="98"/>
      <c r="B18" s="174" t="s">
        <v>22</v>
      </c>
      <c r="C18" s="79">
        <f aca="true" t="shared" si="7" ref="C18:AA18">C17/C8*100</f>
        <v>8.311262454281751</v>
      </c>
      <c r="D18" s="119">
        <f t="shared" si="7"/>
        <v>100</v>
      </c>
      <c r="E18" s="79">
        <v>0</v>
      </c>
      <c r="F18" s="79">
        <f t="shared" si="7"/>
        <v>12.282192945176371</v>
      </c>
      <c r="G18" s="79">
        <f t="shared" si="7"/>
        <v>2.865838194268323</v>
      </c>
      <c r="H18" s="79">
        <f t="shared" si="7"/>
        <v>8.31126245428175</v>
      </c>
      <c r="I18" s="119">
        <f t="shared" si="7"/>
        <v>100</v>
      </c>
      <c r="J18" s="79">
        <v>0</v>
      </c>
      <c r="K18" s="79">
        <f t="shared" si="7"/>
        <v>12.282192945176371</v>
      </c>
      <c r="L18" s="79">
        <f t="shared" si="7"/>
        <v>2.865838194268323</v>
      </c>
      <c r="M18" s="177">
        <f t="shared" si="7"/>
        <v>10.413898824731731</v>
      </c>
      <c r="N18" s="119">
        <f t="shared" si="7"/>
        <v>100</v>
      </c>
      <c r="O18" s="79">
        <v>0</v>
      </c>
      <c r="P18" s="79">
        <f t="shared" si="7"/>
        <v>12.743198854543921</v>
      </c>
      <c r="Q18" s="79">
        <f t="shared" si="7"/>
        <v>6.867091158217136</v>
      </c>
      <c r="R18" s="79">
        <f t="shared" si="7"/>
        <v>10.41339612768184</v>
      </c>
      <c r="S18" s="79">
        <f t="shared" si="7"/>
        <v>100</v>
      </c>
      <c r="T18" s="79">
        <v>0</v>
      </c>
      <c r="U18" s="79">
        <f t="shared" si="7"/>
        <v>12.738430917233373</v>
      </c>
      <c r="V18" s="79">
        <f t="shared" si="7"/>
        <v>6.865624255893326</v>
      </c>
      <c r="W18" s="79">
        <f t="shared" si="7"/>
        <v>10.411129568106311</v>
      </c>
      <c r="X18" s="120">
        <f t="shared" si="7"/>
        <v>100</v>
      </c>
      <c r="Y18" s="79">
        <v>0</v>
      </c>
      <c r="Z18" s="79">
        <f t="shared" si="7"/>
        <v>12.743923313933585</v>
      </c>
      <c r="AA18" s="183">
        <f t="shared" si="7"/>
        <v>6.867479741344027</v>
      </c>
      <c r="AB18" s="79">
        <f aca="true" t="shared" si="8" ref="AB18:AP18">AB17/AB8*100</f>
        <v>10.41206769683591</v>
      </c>
      <c r="AC18" s="79">
        <f t="shared" si="8"/>
        <v>100</v>
      </c>
      <c r="AD18" s="79">
        <v>0</v>
      </c>
      <c r="AE18" s="79">
        <f t="shared" si="8"/>
        <v>12.735849056603774</v>
      </c>
      <c r="AF18" s="79">
        <f t="shared" si="8"/>
        <v>6.867091158217136</v>
      </c>
      <c r="AG18" s="79">
        <f t="shared" si="8"/>
        <v>10.41206769683591</v>
      </c>
      <c r="AH18" s="79">
        <f t="shared" si="8"/>
        <v>100</v>
      </c>
      <c r="AI18" s="79">
        <v>0</v>
      </c>
      <c r="AJ18" s="79">
        <f t="shared" si="8"/>
        <v>12.735849056603774</v>
      </c>
      <c r="AK18" s="79">
        <f t="shared" si="8"/>
        <v>6.867091158217136</v>
      </c>
      <c r="AL18" s="79">
        <f t="shared" si="8"/>
        <v>10.41206769683591</v>
      </c>
      <c r="AM18" s="79">
        <f t="shared" si="8"/>
        <v>100</v>
      </c>
      <c r="AN18" s="79">
        <v>0</v>
      </c>
      <c r="AO18" s="79">
        <f t="shared" si="8"/>
        <v>12.735849056603774</v>
      </c>
      <c r="AP18" s="81">
        <f t="shared" si="8"/>
        <v>6.867091158217136</v>
      </c>
      <c r="AQ18" s="65"/>
    </row>
    <row r="19" spans="1:43" ht="45.75">
      <c r="A19" s="76" t="s">
        <v>100</v>
      </c>
      <c r="B19" s="174" t="s">
        <v>96</v>
      </c>
      <c r="C19" s="179">
        <f>D19+E19+F19+G19</f>
        <v>0.177</v>
      </c>
      <c r="D19" s="101">
        <v>0.013</v>
      </c>
      <c r="E19" s="101"/>
      <c r="F19" s="101">
        <v>0.115</v>
      </c>
      <c r="G19" s="101">
        <v>0.049</v>
      </c>
      <c r="H19" s="179">
        <f>I19+J19+K19+L19</f>
        <v>0.177</v>
      </c>
      <c r="I19" s="101">
        <v>0.013</v>
      </c>
      <c r="J19" s="101"/>
      <c r="K19" s="101">
        <v>0.115</v>
      </c>
      <c r="L19" s="101">
        <v>0.049</v>
      </c>
      <c r="M19" s="175">
        <f>N19+O19+P19+Q19</f>
        <v>0.228</v>
      </c>
      <c r="N19" s="101">
        <f aca="true" t="shared" si="9" ref="N19:Q21">(S19+X19)/2</f>
        <v>0.002</v>
      </c>
      <c r="O19" s="101">
        <f t="shared" si="9"/>
        <v>0</v>
      </c>
      <c r="P19" s="101">
        <f t="shared" si="9"/>
        <v>0.14</v>
      </c>
      <c r="Q19" s="101">
        <f t="shared" si="9"/>
        <v>0.086</v>
      </c>
      <c r="R19" s="101">
        <f>S19+T19+U19+V19</f>
        <v>0.228</v>
      </c>
      <c r="S19" s="101">
        <v>0.002</v>
      </c>
      <c r="T19" s="101"/>
      <c r="U19" s="101">
        <v>0.14</v>
      </c>
      <c r="V19" s="101">
        <v>0.086</v>
      </c>
      <c r="W19" s="101">
        <f>X19+Y19+Z19+AA19</f>
        <v>0.228</v>
      </c>
      <c r="X19" s="101">
        <v>0.002</v>
      </c>
      <c r="Y19" s="101"/>
      <c r="Z19" s="101">
        <v>0.14</v>
      </c>
      <c r="AA19" s="179">
        <v>0.086</v>
      </c>
      <c r="AB19" s="101">
        <f>AC19+AD19+AE19+AF19</f>
        <v>0.228</v>
      </c>
      <c r="AC19" s="101">
        <f aca="true" t="shared" si="10" ref="AC19:AF21">(AH19+AM19)/2</f>
        <v>0.002</v>
      </c>
      <c r="AD19" s="101">
        <f t="shared" si="10"/>
        <v>0</v>
      </c>
      <c r="AE19" s="101">
        <f t="shared" si="10"/>
        <v>0.14</v>
      </c>
      <c r="AF19" s="101">
        <f t="shared" si="10"/>
        <v>0.086</v>
      </c>
      <c r="AG19" s="101">
        <f>AH19+AI19+AJ19+AK19</f>
        <v>0.228</v>
      </c>
      <c r="AH19" s="101">
        <v>0.002</v>
      </c>
      <c r="AI19" s="101"/>
      <c r="AJ19" s="101">
        <v>0.14</v>
      </c>
      <c r="AK19" s="101">
        <v>0.086</v>
      </c>
      <c r="AL19" s="101">
        <f>AM19+AN19+AO19+AP19</f>
        <v>0.228</v>
      </c>
      <c r="AM19" s="101">
        <v>0.002</v>
      </c>
      <c r="AN19" s="101"/>
      <c r="AO19" s="101">
        <v>0.14</v>
      </c>
      <c r="AP19" s="101">
        <v>0.086</v>
      </c>
      <c r="AQ19" s="65"/>
    </row>
    <row r="20" spans="1:43" ht="45.75">
      <c r="A20" s="76" t="s">
        <v>94</v>
      </c>
      <c r="B20" s="174" t="s">
        <v>95</v>
      </c>
      <c r="C20" s="101">
        <f>D20+E20+F20+G20</f>
        <v>1.8</v>
      </c>
      <c r="D20" s="80">
        <v>0.18</v>
      </c>
      <c r="E20" s="101"/>
      <c r="F20" s="101">
        <v>1.33</v>
      </c>
      <c r="G20" s="101">
        <v>0.29</v>
      </c>
      <c r="H20" s="101">
        <f>I20+J20+K20+L20</f>
        <v>1.8</v>
      </c>
      <c r="I20" s="80">
        <v>0.18</v>
      </c>
      <c r="J20" s="101"/>
      <c r="K20" s="101">
        <v>1.33</v>
      </c>
      <c r="L20" s="101">
        <v>0.29</v>
      </c>
      <c r="M20" s="175">
        <f>N20+O20+P20+Q20</f>
        <v>2.319</v>
      </c>
      <c r="N20" s="101">
        <f t="shared" si="9"/>
        <v>0.1805</v>
      </c>
      <c r="O20" s="101">
        <f t="shared" si="9"/>
        <v>0</v>
      </c>
      <c r="P20" s="171">
        <f t="shared" si="9"/>
        <v>1.3725</v>
      </c>
      <c r="Q20" s="171">
        <f t="shared" si="9"/>
        <v>0.766</v>
      </c>
      <c r="R20" s="101">
        <f>S20+T20+U20+V20</f>
        <v>2.359</v>
      </c>
      <c r="S20" s="101">
        <v>0.184</v>
      </c>
      <c r="T20" s="101"/>
      <c r="U20" s="101">
        <v>1.396</v>
      </c>
      <c r="V20" s="101">
        <v>0.779</v>
      </c>
      <c r="W20" s="101">
        <f>X20+Y20+Z20+AA20</f>
        <v>2.279</v>
      </c>
      <c r="X20" s="171">
        <v>0.177</v>
      </c>
      <c r="Y20" s="101"/>
      <c r="Z20" s="101">
        <v>1.349</v>
      </c>
      <c r="AA20" s="179">
        <v>0.753</v>
      </c>
      <c r="AB20" s="101">
        <f>AC20+AD20+AE20+AF20</f>
        <v>2.319</v>
      </c>
      <c r="AC20" s="101">
        <f t="shared" si="10"/>
        <v>0.181</v>
      </c>
      <c r="AD20" s="101">
        <f t="shared" si="10"/>
        <v>0</v>
      </c>
      <c r="AE20" s="101">
        <f t="shared" si="10"/>
        <v>1.372</v>
      </c>
      <c r="AF20" s="101">
        <f t="shared" si="10"/>
        <v>0.766</v>
      </c>
      <c r="AG20" s="101">
        <f>AH20+AI20+AJ20+AK20</f>
        <v>2.319</v>
      </c>
      <c r="AH20" s="101">
        <v>0.181</v>
      </c>
      <c r="AI20" s="101"/>
      <c r="AJ20" s="101">
        <v>1.372</v>
      </c>
      <c r="AK20" s="101">
        <v>0.766</v>
      </c>
      <c r="AL20" s="101">
        <f>AM20+AN20+AO20+AP20</f>
        <v>2.319</v>
      </c>
      <c r="AM20" s="101">
        <v>0.181</v>
      </c>
      <c r="AN20" s="101">
        <f>(AS20+AX20)/2</f>
        <v>0</v>
      </c>
      <c r="AO20" s="101">
        <v>1.372</v>
      </c>
      <c r="AP20" s="101">
        <v>0.766</v>
      </c>
      <c r="AQ20" s="65"/>
    </row>
    <row r="21" spans="1:43" ht="183.75">
      <c r="A21" s="98">
        <v>3</v>
      </c>
      <c r="B21" s="174" t="s">
        <v>101</v>
      </c>
      <c r="C21" s="101">
        <f>D21+E21+F21+G21</f>
        <v>1.96</v>
      </c>
      <c r="D21" s="80"/>
      <c r="E21" s="101"/>
      <c r="F21" s="101">
        <v>0.78</v>
      </c>
      <c r="G21" s="100">
        <v>1.18</v>
      </c>
      <c r="H21" s="101">
        <f>I21+J21+K21+L21</f>
        <v>1.96</v>
      </c>
      <c r="I21" s="101"/>
      <c r="J21" s="101"/>
      <c r="K21" s="101">
        <v>0.78</v>
      </c>
      <c r="L21" s="100">
        <v>1.18</v>
      </c>
      <c r="M21" s="175">
        <f>N21+O21+P21+Q21</f>
        <v>1.96</v>
      </c>
      <c r="N21" s="101">
        <f t="shared" si="9"/>
        <v>0</v>
      </c>
      <c r="O21" s="101">
        <f t="shared" si="9"/>
        <v>0</v>
      </c>
      <c r="P21" s="101">
        <f t="shared" si="9"/>
        <v>0.78</v>
      </c>
      <c r="Q21" s="101">
        <f t="shared" si="9"/>
        <v>1.18</v>
      </c>
      <c r="R21" s="101">
        <f>S21+T21+U21+V21</f>
        <v>1.96</v>
      </c>
      <c r="S21" s="101"/>
      <c r="T21" s="101"/>
      <c r="U21" s="101">
        <v>0.78</v>
      </c>
      <c r="V21" s="100">
        <v>1.18</v>
      </c>
      <c r="W21" s="101">
        <f>X21+Y21+Z21+AA21</f>
        <v>1.96</v>
      </c>
      <c r="X21" s="101"/>
      <c r="Y21" s="101"/>
      <c r="Z21" s="101">
        <v>0.78</v>
      </c>
      <c r="AA21" s="178">
        <v>1.18</v>
      </c>
      <c r="AB21" s="101">
        <f>AC21+AD21+AE21+AF21</f>
        <v>1.96</v>
      </c>
      <c r="AC21" s="101">
        <f t="shared" si="10"/>
        <v>0</v>
      </c>
      <c r="AD21" s="101">
        <f t="shared" si="10"/>
        <v>0</v>
      </c>
      <c r="AE21" s="101">
        <f t="shared" si="10"/>
        <v>0.78</v>
      </c>
      <c r="AF21" s="101">
        <f t="shared" si="10"/>
        <v>1.18</v>
      </c>
      <c r="AG21" s="101">
        <f>AH21+AI21+AJ21+AK21</f>
        <v>1.96</v>
      </c>
      <c r="AH21" s="101"/>
      <c r="AI21" s="101"/>
      <c r="AJ21" s="101">
        <v>0.78</v>
      </c>
      <c r="AK21" s="100">
        <v>1.18</v>
      </c>
      <c r="AL21" s="101">
        <f>AM21+AN21+AO21+AP21</f>
        <v>1.96</v>
      </c>
      <c r="AM21" s="101"/>
      <c r="AN21" s="101"/>
      <c r="AO21" s="101">
        <v>0.78</v>
      </c>
      <c r="AP21" s="100">
        <v>1.18</v>
      </c>
      <c r="AQ21" s="65"/>
    </row>
    <row r="22" spans="1:43" ht="22.5">
      <c r="A22" s="98">
        <v>4</v>
      </c>
      <c r="B22" s="174" t="s">
        <v>102</v>
      </c>
      <c r="C22" s="101">
        <f aca="true" t="shared" si="11" ref="C22:C27">D22+E22+F22+G22</f>
        <v>19.85</v>
      </c>
      <c r="D22" s="80">
        <f>D23+D26+D27</f>
        <v>0</v>
      </c>
      <c r="E22" s="101">
        <f>E23+E26+E27</f>
        <v>0</v>
      </c>
      <c r="F22" s="101">
        <v>9.54</v>
      </c>
      <c r="G22" s="101">
        <v>10.31</v>
      </c>
      <c r="H22" s="101">
        <f aca="true" t="shared" si="12" ref="H22:H27">I22+J22+K22+L22</f>
        <v>19.85</v>
      </c>
      <c r="I22" s="101">
        <f>I23+I26+I27</f>
        <v>0</v>
      </c>
      <c r="J22" s="101">
        <f>J23+J26+J27</f>
        <v>0</v>
      </c>
      <c r="K22" s="101">
        <v>9.54</v>
      </c>
      <c r="L22" s="101">
        <v>10.31</v>
      </c>
      <c r="M22" s="175">
        <f aca="true" t="shared" si="13" ref="M22:M28">N22+O22+P22+Q22</f>
        <v>19.955</v>
      </c>
      <c r="N22" s="101">
        <f>N23+N26+N27</f>
        <v>0</v>
      </c>
      <c r="O22" s="101">
        <f>O23+O26+O27</f>
        <v>0</v>
      </c>
      <c r="P22" s="101">
        <v>9.58</v>
      </c>
      <c r="Q22" s="101">
        <v>10.375</v>
      </c>
      <c r="R22" s="101">
        <f aca="true" t="shared" si="14" ref="R22:R27">S22+T22+U22+V22</f>
        <v>20.296</v>
      </c>
      <c r="S22" s="101">
        <f>S23+S26+S27</f>
        <v>0</v>
      </c>
      <c r="T22" s="101">
        <f>T23+T26+T27</f>
        <v>0</v>
      </c>
      <c r="U22" s="101">
        <v>9.742</v>
      </c>
      <c r="V22" s="101">
        <v>10.554</v>
      </c>
      <c r="W22" s="101">
        <f aca="true" t="shared" si="15" ref="W22:W27">X22+Y22+Z22+AA22</f>
        <v>19.613</v>
      </c>
      <c r="X22" s="101">
        <f>X23+X26+X27</f>
        <v>0</v>
      </c>
      <c r="Y22" s="101">
        <f>Y23+Y26+Y27</f>
        <v>0</v>
      </c>
      <c r="Z22" s="101">
        <v>9.415</v>
      </c>
      <c r="AA22" s="193">
        <v>10.198</v>
      </c>
      <c r="AB22" s="101">
        <f aca="true" t="shared" si="16" ref="AB22:AB27">AC22+AD22+AE22+AF22</f>
        <v>19.955</v>
      </c>
      <c r="AC22" s="101"/>
      <c r="AD22" s="101">
        <f>AD23+AD26+AD27</f>
        <v>0</v>
      </c>
      <c r="AE22" s="101">
        <v>9.58</v>
      </c>
      <c r="AF22" s="101">
        <v>10.375</v>
      </c>
      <c r="AG22" s="101">
        <f aca="true" t="shared" si="17" ref="AG22:AG27">AH22+AI22+AJ22+AK22</f>
        <v>19.955</v>
      </c>
      <c r="AH22" s="101"/>
      <c r="AI22" s="101">
        <f>AI23+AI26+AI27</f>
        <v>0</v>
      </c>
      <c r="AJ22" s="101">
        <v>9.58</v>
      </c>
      <c r="AK22" s="101">
        <v>10.375</v>
      </c>
      <c r="AL22" s="101">
        <f aca="true" t="shared" si="18" ref="AL22:AL27">AM22+AN22+AO22+AP22</f>
        <v>19.955</v>
      </c>
      <c r="AM22" s="101"/>
      <c r="AN22" s="101">
        <f>AN23+AN26+AN27</f>
        <v>0</v>
      </c>
      <c r="AO22" s="101">
        <v>9.58</v>
      </c>
      <c r="AP22" s="101">
        <v>10.375</v>
      </c>
      <c r="AQ22" s="65"/>
    </row>
    <row r="23" spans="1:43" ht="45.75">
      <c r="A23" s="76" t="s">
        <v>24</v>
      </c>
      <c r="B23" s="174" t="s">
        <v>19</v>
      </c>
      <c r="C23" s="179">
        <f t="shared" si="11"/>
        <v>0</v>
      </c>
      <c r="D23" s="179">
        <f aca="true" t="shared" si="19" ref="D23:G27">E23+F23+G23+H23</f>
        <v>0</v>
      </c>
      <c r="E23" s="101">
        <f t="shared" si="19"/>
        <v>0</v>
      </c>
      <c r="F23" s="175">
        <f t="shared" si="19"/>
        <v>0</v>
      </c>
      <c r="G23" s="175">
        <f t="shared" si="19"/>
        <v>0</v>
      </c>
      <c r="H23" s="101">
        <f t="shared" si="12"/>
        <v>0</v>
      </c>
      <c r="I23" s="101">
        <f aca="true" t="shared" si="20" ref="I23:L27">J23+K23+L23+M23</f>
        <v>0</v>
      </c>
      <c r="J23" s="101">
        <f t="shared" si="20"/>
        <v>0</v>
      </c>
      <c r="K23" s="101">
        <f t="shared" si="20"/>
        <v>0</v>
      </c>
      <c r="L23" s="101">
        <f t="shared" si="20"/>
        <v>0</v>
      </c>
      <c r="M23" s="175">
        <f t="shared" si="13"/>
        <v>0</v>
      </c>
      <c r="N23" s="101">
        <f aca="true" t="shared" si="21" ref="N23:N28">(S23+X23)/2</f>
        <v>0</v>
      </c>
      <c r="O23" s="101">
        <f aca="true" t="shared" si="22" ref="O23:O28">(T23+Y23)/2</f>
        <v>0</v>
      </c>
      <c r="P23" s="101">
        <f>(U23+Z23)/2</f>
        <v>0</v>
      </c>
      <c r="Q23" s="101">
        <f aca="true" t="shared" si="23" ref="Q23:Q28">(V23+AA23)/2</f>
        <v>0</v>
      </c>
      <c r="R23" s="101">
        <f t="shared" si="14"/>
        <v>0</v>
      </c>
      <c r="S23" s="101">
        <f aca="true" t="shared" si="24" ref="S23:V27">T23+U23+V23+W23</f>
        <v>0</v>
      </c>
      <c r="T23" s="101">
        <f t="shared" si="24"/>
        <v>0</v>
      </c>
      <c r="U23" s="101">
        <f t="shared" si="24"/>
        <v>0</v>
      </c>
      <c r="V23" s="101">
        <f t="shared" si="24"/>
        <v>0</v>
      </c>
      <c r="W23" s="101">
        <f t="shared" si="15"/>
        <v>0</v>
      </c>
      <c r="X23" s="101">
        <f aca="true" t="shared" si="25" ref="X23:AA27">Y23+Z23+AA23+AB23</f>
        <v>0</v>
      </c>
      <c r="Y23" s="101">
        <f t="shared" si="25"/>
        <v>0</v>
      </c>
      <c r="Z23" s="101">
        <f t="shared" si="25"/>
        <v>0</v>
      </c>
      <c r="AA23" s="179">
        <f t="shared" si="25"/>
        <v>0</v>
      </c>
      <c r="AB23" s="101">
        <f t="shared" si="16"/>
        <v>0</v>
      </c>
      <c r="AC23" s="101">
        <f aca="true" t="shared" si="26" ref="AC23:AC28">(AH23+AM23)/2</f>
        <v>0</v>
      </c>
      <c r="AD23" s="101">
        <f aca="true" t="shared" si="27" ref="AD23:AD28">(AI23+AN23)/2</f>
        <v>0</v>
      </c>
      <c r="AE23" s="101">
        <f aca="true" t="shared" si="28" ref="AE23:AE28">(AJ23+AO23)/2</f>
        <v>0</v>
      </c>
      <c r="AF23" s="101">
        <f aca="true" t="shared" si="29" ref="AF23:AF28">(AK23+AP23)/2</f>
        <v>0</v>
      </c>
      <c r="AG23" s="101">
        <f t="shared" si="17"/>
        <v>0</v>
      </c>
      <c r="AH23" s="101">
        <f aca="true" t="shared" si="30" ref="AH23:AK27">AI23+AJ23+AK23+AL23</f>
        <v>0</v>
      </c>
      <c r="AI23" s="101">
        <f t="shared" si="30"/>
        <v>0</v>
      </c>
      <c r="AJ23" s="101">
        <f t="shared" si="30"/>
        <v>0</v>
      </c>
      <c r="AK23" s="101">
        <f t="shared" si="30"/>
        <v>0</v>
      </c>
      <c r="AL23" s="101">
        <f t="shared" si="18"/>
        <v>0</v>
      </c>
      <c r="AM23" s="101">
        <f aca="true" t="shared" si="31" ref="AM23:AP27">AN23+AO23+AP23+AQ23</f>
        <v>0</v>
      </c>
      <c r="AN23" s="101">
        <f t="shared" si="31"/>
        <v>0</v>
      </c>
      <c r="AO23" s="101">
        <f t="shared" si="31"/>
        <v>0</v>
      </c>
      <c r="AP23" s="101">
        <f t="shared" si="31"/>
        <v>0</v>
      </c>
      <c r="AQ23" s="65"/>
    </row>
    <row r="24" spans="1:43" ht="22.5">
      <c r="A24" s="76"/>
      <c r="B24" s="174" t="s">
        <v>25</v>
      </c>
      <c r="C24" s="179">
        <f t="shared" si="11"/>
        <v>0</v>
      </c>
      <c r="D24" s="179">
        <f t="shared" si="19"/>
        <v>0</v>
      </c>
      <c r="E24" s="101">
        <f t="shared" si="19"/>
        <v>0</v>
      </c>
      <c r="F24" s="175">
        <f t="shared" si="19"/>
        <v>0</v>
      </c>
      <c r="G24" s="175">
        <f t="shared" si="19"/>
        <v>0</v>
      </c>
      <c r="H24" s="101">
        <f t="shared" si="12"/>
        <v>0</v>
      </c>
      <c r="I24" s="101">
        <f t="shared" si="20"/>
        <v>0</v>
      </c>
      <c r="J24" s="101">
        <f t="shared" si="20"/>
        <v>0</v>
      </c>
      <c r="K24" s="101">
        <f t="shared" si="20"/>
        <v>0</v>
      </c>
      <c r="L24" s="101">
        <f t="shared" si="20"/>
        <v>0</v>
      </c>
      <c r="M24" s="175">
        <f t="shared" si="13"/>
        <v>0</v>
      </c>
      <c r="N24" s="101">
        <f t="shared" si="21"/>
        <v>0</v>
      </c>
      <c r="O24" s="101">
        <f t="shared" si="22"/>
        <v>0</v>
      </c>
      <c r="P24" s="101">
        <f>(U24+Z24)/2</f>
        <v>0</v>
      </c>
      <c r="Q24" s="101">
        <f t="shared" si="23"/>
        <v>0</v>
      </c>
      <c r="R24" s="101">
        <f t="shared" si="14"/>
        <v>0</v>
      </c>
      <c r="S24" s="101">
        <f t="shared" si="24"/>
        <v>0</v>
      </c>
      <c r="T24" s="101">
        <f t="shared" si="24"/>
        <v>0</v>
      </c>
      <c r="U24" s="101">
        <f t="shared" si="24"/>
        <v>0</v>
      </c>
      <c r="V24" s="101">
        <f t="shared" si="24"/>
        <v>0</v>
      </c>
      <c r="W24" s="101">
        <f t="shared" si="15"/>
        <v>0</v>
      </c>
      <c r="X24" s="101">
        <f t="shared" si="25"/>
        <v>0</v>
      </c>
      <c r="Y24" s="101">
        <f t="shared" si="25"/>
        <v>0</v>
      </c>
      <c r="Z24" s="101">
        <f t="shared" si="25"/>
        <v>0</v>
      </c>
      <c r="AA24" s="179">
        <f t="shared" si="25"/>
        <v>0</v>
      </c>
      <c r="AB24" s="101">
        <f t="shared" si="16"/>
        <v>0</v>
      </c>
      <c r="AC24" s="101">
        <f t="shared" si="26"/>
        <v>0</v>
      </c>
      <c r="AD24" s="101">
        <f t="shared" si="27"/>
        <v>0</v>
      </c>
      <c r="AE24" s="101">
        <f t="shared" si="28"/>
        <v>0</v>
      </c>
      <c r="AF24" s="101">
        <f t="shared" si="29"/>
        <v>0</v>
      </c>
      <c r="AG24" s="101">
        <f t="shared" si="17"/>
        <v>0</v>
      </c>
      <c r="AH24" s="101">
        <f t="shared" si="30"/>
        <v>0</v>
      </c>
      <c r="AI24" s="101">
        <f t="shared" si="30"/>
        <v>0</v>
      </c>
      <c r="AJ24" s="101">
        <f t="shared" si="30"/>
        <v>0</v>
      </c>
      <c r="AK24" s="101">
        <f t="shared" si="30"/>
        <v>0</v>
      </c>
      <c r="AL24" s="101">
        <f t="shared" si="18"/>
        <v>0</v>
      </c>
      <c r="AM24" s="101">
        <f t="shared" si="31"/>
        <v>0</v>
      </c>
      <c r="AN24" s="101">
        <f t="shared" si="31"/>
        <v>0</v>
      </c>
      <c r="AO24" s="101">
        <f t="shared" si="31"/>
        <v>0</v>
      </c>
      <c r="AP24" s="101">
        <f t="shared" si="31"/>
        <v>0</v>
      </c>
      <c r="AQ24" s="65"/>
    </row>
    <row r="25" spans="1:43" ht="91.5">
      <c r="A25" s="76"/>
      <c r="B25" s="174" t="s">
        <v>26</v>
      </c>
      <c r="C25" s="179">
        <f t="shared" si="11"/>
        <v>0</v>
      </c>
      <c r="D25" s="179">
        <f t="shared" si="19"/>
        <v>0</v>
      </c>
      <c r="E25" s="101">
        <f t="shared" si="19"/>
        <v>0</v>
      </c>
      <c r="F25" s="175">
        <f t="shared" si="19"/>
        <v>0</v>
      </c>
      <c r="G25" s="175">
        <f t="shared" si="19"/>
        <v>0</v>
      </c>
      <c r="H25" s="101">
        <f t="shared" si="12"/>
        <v>0</v>
      </c>
      <c r="I25" s="101">
        <f t="shared" si="20"/>
        <v>0</v>
      </c>
      <c r="J25" s="101">
        <f t="shared" si="20"/>
        <v>0</v>
      </c>
      <c r="K25" s="101">
        <f t="shared" si="20"/>
        <v>0</v>
      </c>
      <c r="L25" s="101">
        <f t="shared" si="20"/>
        <v>0</v>
      </c>
      <c r="M25" s="175">
        <f t="shared" si="13"/>
        <v>0</v>
      </c>
      <c r="N25" s="101">
        <f t="shared" si="21"/>
        <v>0</v>
      </c>
      <c r="O25" s="101">
        <f t="shared" si="22"/>
        <v>0</v>
      </c>
      <c r="P25" s="101">
        <f>(U25+Z25)/2</f>
        <v>0</v>
      </c>
      <c r="Q25" s="101">
        <f t="shared" si="23"/>
        <v>0</v>
      </c>
      <c r="R25" s="101">
        <f t="shared" si="14"/>
        <v>0</v>
      </c>
      <c r="S25" s="101">
        <f t="shared" si="24"/>
        <v>0</v>
      </c>
      <c r="T25" s="101">
        <f t="shared" si="24"/>
        <v>0</v>
      </c>
      <c r="U25" s="101">
        <f t="shared" si="24"/>
        <v>0</v>
      </c>
      <c r="V25" s="101">
        <f t="shared" si="24"/>
        <v>0</v>
      </c>
      <c r="W25" s="101">
        <f t="shared" si="15"/>
        <v>0</v>
      </c>
      <c r="X25" s="101">
        <f t="shared" si="25"/>
        <v>0</v>
      </c>
      <c r="Y25" s="101">
        <f t="shared" si="25"/>
        <v>0</v>
      </c>
      <c r="Z25" s="101">
        <f t="shared" si="25"/>
        <v>0</v>
      </c>
      <c r="AA25" s="179">
        <f t="shared" si="25"/>
        <v>0</v>
      </c>
      <c r="AB25" s="101">
        <f t="shared" si="16"/>
        <v>0</v>
      </c>
      <c r="AC25" s="101">
        <f t="shared" si="26"/>
        <v>0</v>
      </c>
      <c r="AD25" s="101">
        <f t="shared" si="27"/>
        <v>0</v>
      </c>
      <c r="AE25" s="101">
        <f t="shared" si="28"/>
        <v>0</v>
      </c>
      <c r="AF25" s="101">
        <f t="shared" si="29"/>
        <v>0</v>
      </c>
      <c r="AG25" s="101">
        <f t="shared" si="17"/>
        <v>0</v>
      </c>
      <c r="AH25" s="101">
        <f t="shared" si="30"/>
        <v>0</v>
      </c>
      <c r="AI25" s="101">
        <f t="shared" si="30"/>
        <v>0</v>
      </c>
      <c r="AJ25" s="101">
        <f t="shared" si="30"/>
        <v>0</v>
      </c>
      <c r="AK25" s="101">
        <f t="shared" si="30"/>
        <v>0</v>
      </c>
      <c r="AL25" s="101">
        <f t="shared" si="18"/>
        <v>0</v>
      </c>
      <c r="AM25" s="101">
        <f t="shared" si="31"/>
        <v>0</v>
      </c>
      <c r="AN25" s="101">
        <f t="shared" si="31"/>
        <v>0</v>
      </c>
      <c r="AO25" s="101">
        <f t="shared" si="31"/>
        <v>0</v>
      </c>
      <c r="AP25" s="101">
        <f t="shared" si="31"/>
        <v>0</v>
      </c>
      <c r="AQ25" s="65"/>
    </row>
    <row r="26" spans="1:43" ht="22.5">
      <c r="A26" s="76" t="s">
        <v>27</v>
      </c>
      <c r="B26" s="174" t="s">
        <v>28</v>
      </c>
      <c r="C26" s="179">
        <f t="shared" si="11"/>
        <v>0</v>
      </c>
      <c r="D26" s="179">
        <f t="shared" si="19"/>
        <v>0</v>
      </c>
      <c r="E26" s="101">
        <f t="shared" si="19"/>
        <v>0</v>
      </c>
      <c r="F26" s="175">
        <f t="shared" si="19"/>
        <v>0</v>
      </c>
      <c r="G26" s="175">
        <f t="shared" si="19"/>
        <v>0</v>
      </c>
      <c r="H26" s="101">
        <f t="shared" si="12"/>
        <v>0</v>
      </c>
      <c r="I26" s="101">
        <f t="shared" si="20"/>
        <v>0</v>
      </c>
      <c r="J26" s="101">
        <f t="shared" si="20"/>
        <v>0</v>
      </c>
      <c r="K26" s="101">
        <f t="shared" si="20"/>
        <v>0</v>
      </c>
      <c r="L26" s="101">
        <f t="shared" si="20"/>
        <v>0</v>
      </c>
      <c r="M26" s="175">
        <f t="shared" si="13"/>
        <v>0</v>
      </c>
      <c r="N26" s="101">
        <f t="shared" si="21"/>
        <v>0</v>
      </c>
      <c r="O26" s="101">
        <f t="shared" si="22"/>
        <v>0</v>
      </c>
      <c r="P26" s="101">
        <f>(U26+Z26)/2</f>
        <v>0</v>
      </c>
      <c r="Q26" s="101">
        <f t="shared" si="23"/>
        <v>0</v>
      </c>
      <c r="R26" s="101">
        <f t="shared" si="14"/>
        <v>0</v>
      </c>
      <c r="S26" s="101">
        <f t="shared" si="24"/>
        <v>0</v>
      </c>
      <c r="T26" s="101">
        <f t="shared" si="24"/>
        <v>0</v>
      </c>
      <c r="U26" s="101">
        <f t="shared" si="24"/>
        <v>0</v>
      </c>
      <c r="V26" s="101">
        <f t="shared" si="24"/>
        <v>0</v>
      </c>
      <c r="W26" s="101">
        <f t="shared" si="15"/>
        <v>0</v>
      </c>
      <c r="X26" s="101">
        <f t="shared" si="25"/>
        <v>0</v>
      </c>
      <c r="Y26" s="101">
        <f t="shared" si="25"/>
        <v>0</v>
      </c>
      <c r="Z26" s="101">
        <f t="shared" si="25"/>
        <v>0</v>
      </c>
      <c r="AA26" s="179">
        <f t="shared" si="25"/>
        <v>0</v>
      </c>
      <c r="AB26" s="101">
        <f t="shared" si="16"/>
        <v>0</v>
      </c>
      <c r="AC26" s="101">
        <f t="shared" si="26"/>
        <v>0</v>
      </c>
      <c r="AD26" s="101">
        <f t="shared" si="27"/>
        <v>0</v>
      </c>
      <c r="AE26" s="101">
        <f t="shared" si="28"/>
        <v>0</v>
      </c>
      <c r="AF26" s="101">
        <f t="shared" si="29"/>
        <v>0</v>
      </c>
      <c r="AG26" s="101">
        <f t="shared" si="17"/>
        <v>0</v>
      </c>
      <c r="AH26" s="101">
        <f t="shared" si="30"/>
        <v>0</v>
      </c>
      <c r="AI26" s="101">
        <f t="shared" si="30"/>
        <v>0</v>
      </c>
      <c r="AJ26" s="101">
        <f t="shared" si="30"/>
        <v>0</v>
      </c>
      <c r="AK26" s="101">
        <f t="shared" si="30"/>
        <v>0</v>
      </c>
      <c r="AL26" s="101">
        <f t="shared" si="18"/>
        <v>0</v>
      </c>
      <c r="AM26" s="101">
        <f t="shared" si="31"/>
        <v>0</v>
      </c>
      <c r="AN26" s="101">
        <f t="shared" si="31"/>
        <v>0</v>
      </c>
      <c r="AO26" s="101">
        <f t="shared" si="31"/>
        <v>0</v>
      </c>
      <c r="AP26" s="101">
        <f t="shared" si="31"/>
        <v>0</v>
      </c>
      <c r="AQ26" s="65"/>
    </row>
    <row r="27" spans="1:43" ht="45.75">
      <c r="A27" s="76" t="s">
        <v>29</v>
      </c>
      <c r="B27" s="174" t="s">
        <v>30</v>
      </c>
      <c r="C27" s="179">
        <f t="shared" si="11"/>
        <v>0</v>
      </c>
      <c r="D27" s="179">
        <f t="shared" si="19"/>
        <v>0</v>
      </c>
      <c r="E27" s="101">
        <f t="shared" si="19"/>
        <v>0</v>
      </c>
      <c r="F27" s="175">
        <f t="shared" si="19"/>
        <v>0</v>
      </c>
      <c r="G27" s="175">
        <f t="shared" si="19"/>
        <v>0</v>
      </c>
      <c r="H27" s="101">
        <f t="shared" si="12"/>
        <v>0</v>
      </c>
      <c r="I27" s="101">
        <f t="shared" si="20"/>
        <v>0</v>
      </c>
      <c r="J27" s="101">
        <f t="shared" si="20"/>
        <v>0</v>
      </c>
      <c r="K27" s="101">
        <f t="shared" si="20"/>
        <v>0</v>
      </c>
      <c r="L27" s="101">
        <f t="shared" si="20"/>
        <v>0</v>
      </c>
      <c r="M27" s="175">
        <f t="shared" si="13"/>
        <v>0</v>
      </c>
      <c r="N27" s="101">
        <f t="shared" si="21"/>
        <v>0</v>
      </c>
      <c r="O27" s="101">
        <f t="shared" si="22"/>
        <v>0</v>
      </c>
      <c r="P27" s="101">
        <f>(U27+Z27)/2</f>
        <v>0</v>
      </c>
      <c r="Q27" s="101">
        <f t="shared" si="23"/>
        <v>0</v>
      </c>
      <c r="R27" s="101">
        <f t="shared" si="14"/>
        <v>0</v>
      </c>
      <c r="S27" s="101">
        <f t="shared" si="24"/>
        <v>0</v>
      </c>
      <c r="T27" s="101">
        <f t="shared" si="24"/>
        <v>0</v>
      </c>
      <c r="U27" s="101">
        <f t="shared" si="24"/>
        <v>0</v>
      </c>
      <c r="V27" s="101">
        <f t="shared" si="24"/>
        <v>0</v>
      </c>
      <c r="W27" s="101">
        <f t="shared" si="15"/>
        <v>0</v>
      </c>
      <c r="X27" s="101">
        <f t="shared" si="25"/>
        <v>0</v>
      </c>
      <c r="Y27" s="101">
        <f t="shared" si="25"/>
        <v>0</v>
      </c>
      <c r="Z27" s="101">
        <f t="shared" si="25"/>
        <v>0</v>
      </c>
      <c r="AA27" s="179">
        <f t="shared" si="25"/>
        <v>0</v>
      </c>
      <c r="AB27" s="101">
        <f t="shared" si="16"/>
        <v>0</v>
      </c>
      <c r="AC27" s="101">
        <f t="shared" si="26"/>
        <v>0</v>
      </c>
      <c r="AD27" s="101">
        <f t="shared" si="27"/>
        <v>0</v>
      </c>
      <c r="AE27" s="101">
        <f t="shared" si="28"/>
        <v>0</v>
      </c>
      <c r="AF27" s="101">
        <f t="shared" si="29"/>
        <v>0</v>
      </c>
      <c r="AG27" s="101">
        <f t="shared" si="17"/>
        <v>0</v>
      </c>
      <c r="AH27" s="101">
        <f t="shared" si="30"/>
        <v>0</v>
      </c>
      <c r="AI27" s="101">
        <f t="shared" si="30"/>
        <v>0</v>
      </c>
      <c r="AJ27" s="101">
        <f t="shared" si="30"/>
        <v>0</v>
      </c>
      <c r="AK27" s="101">
        <f t="shared" si="30"/>
        <v>0</v>
      </c>
      <c r="AL27" s="101">
        <f t="shared" si="18"/>
        <v>0</v>
      </c>
      <c r="AM27" s="101">
        <f t="shared" si="31"/>
        <v>0</v>
      </c>
      <c r="AN27" s="101">
        <f t="shared" si="31"/>
        <v>0</v>
      </c>
      <c r="AO27" s="101">
        <f t="shared" si="31"/>
        <v>0</v>
      </c>
      <c r="AP27" s="101">
        <f t="shared" si="31"/>
        <v>0</v>
      </c>
      <c r="AQ27" s="65"/>
    </row>
    <row r="28" spans="1:43" ht="22.5">
      <c r="A28" s="98"/>
      <c r="B28" s="99" t="s">
        <v>98</v>
      </c>
      <c r="C28" s="101">
        <f>D28+E28+F28+G28</f>
        <v>0</v>
      </c>
      <c r="D28" s="175">
        <f>E28+F28+G28+H28</f>
        <v>0</v>
      </c>
      <c r="E28" s="101">
        <f>E8-E17-E21-E22-F12-G12</f>
        <v>0</v>
      </c>
      <c r="F28" s="101">
        <f>F8-F17-F21-F22-G13</f>
        <v>0</v>
      </c>
      <c r="G28" s="100">
        <f>G8-G17-G21-G22</f>
        <v>0</v>
      </c>
      <c r="H28" s="101">
        <f>I28+J28+K28+L28</f>
        <v>0</v>
      </c>
      <c r="I28" s="101">
        <f>I8-I17-I21-I22-J11-K11</f>
        <v>0</v>
      </c>
      <c r="J28" s="101">
        <f>J8-J17-J21-J22-K12-L12</f>
        <v>0</v>
      </c>
      <c r="K28" s="101">
        <f>K8-K17-K21-K22-L13</f>
        <v>0</v>
      </c>
      <c r="L28" s="100">
        <f>L8-L17-L21-L22</f>
        <v>0</v>
      </c>
      <c r="M28" s="175">
        <f t="shared" si="13"/>
        <v>0</v>
      </c>
      <c r="N28" s="101">
        <f t="shared" si="21"/>
        <v>0</v>
      </c>
      <c r="O28" s="101">
        <f t="shared" si="22"/>
        <v>0</v>
      </c>
      <c r="P28" s="101">
        <v>0</v>
      </c>
      <c r="Q28" s="101">
        <f t="shared" si="23"/>
        <v>0</v>
      </c>
      <c r="R28" s="101">
        <f>S28+T28+U28+V28</f>
        <v>0</v>
      </c>
      <c r="S28" s="101">
        <f>S8-S17-S21-S22-T11-U11</f>
        <v>0</v>
      </c>
      <c r="T28" s="101">
        <f>T8-T17-T21-T22-U12-V12</f>
        <v>0</v>
      </c>
      <c r="U28" s="101">
        <f>U8-U17-U21-U22-V13</f>
        <v>0</v>
      </c>
      <c r="V28" s="100">
        <f>V8-V17-V21-V22</f>
        <v>0</v>
      </c>
      <c r="W28" s="100">
        <f>W8-W17-W21-W22</f>
        <v>0</v>
      </c>
      <c r="X28" s="101">
        <f>X8-X17-X21-X22-Y11-Z11</f>
        <v>0</v>
      </c>
      <c r="Y28" s="101">
        <f>Y8-Y17-Y21-Y22-Z12-AA12</f>
        <v>0</v>
      </c>
      <c r="Z28" s="101">
        <f>Z8-Z17-Z21-Z22-AA13</f>
        <v>-1.7763568394002505E-15</v>
      </c>
      <c r="AA28" s="178">
        <f>AA8-AA17-AA21-AA22</f>
        <v>0</v>
      </c>
      <c r="AB28" s="101">
        <f>AC28+AD28+AE28+AF28</f>
        <v>0</v>
      </c>
      <c r="AC28" s="101">
        <f t="shared" si="26"/>
        <v>0</v>
      </c>
      <c r="AD28" s="101">
        <f t="shared" si="27"/>
        <v>0</v>
      </c>
      <c r="AE28" s="101">
        <f t="shared" si="28"/>
        <v>0</v>
      </c>
      <c r="AF28" s="101">
        <f t="shared" si="29"/>
        <v>0</v>
      </c>
      <c r="AG28" s="101">
        <f>AH28+AI28+AJ28+AK28</f>
        <v>0</v>
      </c>
      <c r="AH28" s="101">
        <f>AH8-AH17-AH21-AH22-AI11-AJ11</f>
        <v>0</v>
      </c>
      <c r="AI28" s="101">
        <f>AI8-AI17-AI21-AI22-AJ12-AK12</f>
        <v>0</v>
      </c>
      <c r="AJ28" s="101">
        <f>AJ8-AJ17-AJ21-AJ22-AK13</f>
        <v>0</v>
      </c>
      <c r="AK28" s="100">
        <f>AK8-AK17-AK21-AK22</f>
        <v>0</v>
      </c>
      <c r="AL28" s="101">
        <f>AM28+AN28+AO28+AP28</f>
        <v>0</v>
      </c>
      <c r="AM28" s="101">
        <f>AM8-AM17-AM21-AM22-AN11-AO11</f>
        <v>0</v>
      </c>
      <c r="AN28" s="101">
        <f>AN8-AN17-AN21-AN22-AO12-AP12</f>
        <v>0</v>
      </c>
      <c r="AO28" s="101">
        <f>AO8-AO17-AO21-AO22-AP13</f>
        <v>0</v>
      </c>
      <c r="AP28" s="100">
        <f>AP8-AP17-AP21-AP22</f>
        <v>0</v>
      </c>
      <c r="AQ28" s="65"/>
    </row>
    <row r="29" spans="1:43" ht="22.5">
      <c r="A29" s="62"/>
      <c r="B29" s="59"/>
      <c r="C29" s="59"/>
      <c r="D29" s="108"/>
      <c r="E29" s="62"/>
      <c r="F29" s="62"/>
      <c r="G29" s="62"/>
      <c r="H29" s="62"/>
      <c r="I29" s="62"/>
      <c r="J29" s="62"/>
      <c r="K29" s="62"/>
      <c r="L29" s="62"/>
      <c r="M29" s="62"/>
      <c r="N29" s="66"/>
      <c r="O29" s="62"/>
      <c r="P29" s="65"/>
      <c r="Q29" s="65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5"/>
    </row>
    <row r="30" spans="2:42" ht="18">
      <c r="B30" s="13" t="s">
        <v>105</v>
      </c>
      <c r="C30" s="8"/>
      <c r="D30" s="109"/>
      <c r="E30" s="1"/>
      <c r="F30" s="1"/>
      <c r="G30" s="1"/>
      <c r="H30" s="1"/>
      <c r="I30" s="1"/>
      <c r="J30" s="1"/>
      <c r="K30" s="1"/>
      <c r="L30" s="1"/>
      <c r="M30" s="1"/>
      <c r="N30" s="10"/>
      <c r="O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ht="18">
      <c r="B31" s="13" t="s">
        <v>106</v>
      </c>
    </row>
    <row r="35" spans="26:40" ht="24.75">
      <c r="Z35" s="21"/>
      <c r="AA35" s="21" t="s">
        <v>133</v>
      </c>
      <c r="AB35" s="21"/>
      <c r="AC35" s="21"/>
      <c r="AD35" s="21"/>
      <c r="AE35" s="21"/>
      <c r="AF35" s="21"/>
      <c r="AG35" s="21"/>
      <c r="AH35" s="21"/>
      <c r="AI35" s="21"/>
      <c r="AJ35" s="21"/>
      <c r="AK35" s="21" t="s">
        <v>140</v>
      </c>
      <c r="AL35" s="21"/>
      <c r="AM35" s="21"/>
      <c r="AN35" s="21"/>
    </row>
    <row r="36" spans="26:40" ht="24.75"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</sheetData>
  <sheetProtection/>
  <mergeCells count="10">
    <mergeCell ref="A5:A6"/>
    <mergeCell ref="B5:B6"/>
    <mergeCell ref="H5:L5"/>
    <mergeCell ref="C5:G5"/>
    <mergeCell ref="AG5:AK5"/>
    <mergeCell ref="AL5:AP5"/>
    <mergeCell ref="R5:V5"/>
    <mergeCell ref="AB5:AF5"/>
    <mergeCell ref="M5:Q5"/>
    <mergeCell ref="W5:AA5"/>
  </mergeCells>
  <printOptions/>
  <pageMargins left="0.31" right="0.31" top="1" bottom="1" header="0.5" footer="0.5"/>
  <pageSetup fitToHeight="1" fitToWidth="1" horizontalDpi="600" verticalDpi="600" orientation="landscape" paperSize="9" scale="2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0"/>
  <sheetViews>
    <sheetView zoomScale="75" zoomScaleNormal="75" zoomScalePageLayoutView="0" workbookViewId="0" topLeftCell="A1">
      <selection activeCell="AL2" sqref="AL2:AP3"/>
    </sheetView>
  </sheetViews>
  <sheetFormatPr defaultColWidth="8.875" defaultRowHeight="12.75"/>
  <cols>
    <col min="1" max="1" width="7.00390625" style="141" customWidth="1"/>
    <col min="2" max="2" width="46.75390625" style="146" customWidth="1"/>
    <col min="3" max="3" width="13.50390625" style="146" customWidth="1"/>
    <col min="4" max="4" width="11.125" style="146" customWidth="1"/>
    <col min="5" max="12" width="11.00390625" style="141" customWidth="1"/>
    <col min="13" max="13" width="10.75390625" style="141" customWidth="1"/>
    <col min="14" max="14" width="10.875" style="147" customWidth="1"/>
    <col min="15" max="15" width="10.75390625" style="141" customWidth="1"/>
    <col min="16" max="17" width="10.75390625" style="144" customWidth="1"/>
    <col min="18" max="36" width="8.875" style="144" customWidth="1"/>
    <col min="37" max="37" width="15.125" style="144" customWidth="1"/>
    <col min="38" max="41" width="8.875" style="144" customWidth="1"/>
    <col min="42" max="42" width="14.75390625" style="144" customWidth="1"/>
    <col min="43" max="16384" width="8.875" style="144" customWidth="1"/>
  </cols>
  <sheetData>
    <row r="1" spans="1:17" ht="18">
      <c r="A1" s="139"/>
      <c r="B1" s="140"/>
      <c r="C1" s="140"/>
      <c r="D1" s="140"/>
      <c r="E1" s="139"/>
      <c r="F1" s="139"/>
      <c r="G1" s="139"/>
      <c r="H1" s="139"/>
      <c r="I1" s="139"/>
      <c r="J1" s="139"/>
      <c r="K1" s="139"/>
      <c r="L1" s="139"/>
      <c r="N1" s="142"/>
      <c r="O1" s="143"/>
      <c r="Q1" s="145"/>
    </row>
    <row r="2" spans="1:43" ht="18">
      <c r="A2" s="139"/>
      <c r="B2" s="140"/>
      <c r="C2" s="140"/>
      <c r="D2" s="140"/>
      <c r="E2" s="139"/>
      <c r="F2" s="139"/>
      <c r="G2" s="139"/>
      <c r="H2" s="139"/>
      <c r="I2" s="139"/>
      <c r="J2" s="139"/>
      <c r="K2" s="139"/>
      <c r="L2" s="139"/>
      <c r="N2" s="142"/>
      <c r="O2" s="143"/>
      <c r="Q2" s="145"/>
      <c r="AL2" s="278"/>
      <c r="AM2" s="278"/>
      <c r="AN2" s="278" t="s">
        <v>138</v>
      </c>
      <c r="AO2" s="278"/>
      <c r="AP2" s="278"/>
      <c r="AQ2" s="278"/>
    </row>
    <row r="3" spans="1:43" ht="25.5">
      <c r="A3" s="139"/>
      <c r="B3" s="22"/>
      <c r="C3" s="22"/>
      <c r="D3" s="352"/>
      <c r="E3" s="353" t="s">
        <v>34</v>
      </c>
      <c r="F3" s="354"/>
      <c r="G3" s="354"/>
      <c r="H3" s="354"/>
      <c r="I3" s="354"/>
      <c r="J3" s="354"/>
      <c r="K3" s="354"/>
      <c r="L3" s="139"/>
      <c r="N3" s="142"/>
      <c r="O3" s="143"/>
      <c r="AL3" s="278" t="s">
        <v>131</v>
      </c>
      <c r="AM3" s="278"/>
      <c r="AN3" s="278"/>
      <c r="AO3" s="278"/>
      <c r="AP3" s="278"/>
      <c r="AQ3" s="278"/>
    </row>
    <row r="4" spans="2:43" ht="25.5" thickBot="1">
      <c r="B4" s="22"/>
      <c r="C4" s="22"/>
      <c r="D4" s="22"/>
      <c r="E4" s="17"/>
      <c r="F4" s="17"/>
      <c r="G4" s="17"/>
      <c r="H4" s="17"/>
      <c r="I4" s="17"/>
      <c r="J4" s="17"/>
      <c r="K4" s="17"/>
      <c r="AL4" s="278"/>
      <c r="AM4" s="278"/>
      <c r="AN4" s="278"/>
      <c r="AO4" s="278"/>
      <c r="AP4" s="278"/>
      <c r="AQ4" s="278"/>
    </row>
    <row r="5" spans="1:42" ht="15" customHeight="1">
      <c r="A5" s="610" t="s">
        <v>1</v>
      </c>
      <c r="B5" s="612" t="s">
        <v>2</v>
      </c>
      <c r="C5" s="607" t="s">
        <v>108</v>
      </c>
      <c r="D5" s="608"/>
      <c r="E5" s="608"/>
      <c r="F5" s="608"/>
      <c r="G5" s="609"/>
      <c r="H5" s="607" t="s">
        <v>109</v>
      </c>
      <c r="I5" s="608"/>
      <c r="J5" s="608"/>
      <c r="K5" s="608"/>
      <c r="L5" s="609"/>
      <c r="M5" s="605" t="s">
        <v>110</v>
      </c>
      <c r="N5" s="605"/>
      <c r="O5" s="605"/>
      <c r="P5" s="605"/>
      <c r="Q5" s="606"/>
      <c r="R5" s="604" t="s">
        <v>111</v>
      </c>
      <c r="S5" s="605"/>
      <c r="T5" s="605"/>
      <c r="U5" s="605"/>
      <c r="V5" s="606"/>
      <c r="W5" s="604" t="s">
        <v>112</v>
      </c>
      <c r="X5" s="605"/>
      <c r="Y5" s="605"/>
      <c r="Z5" s="605"/>
      <c r="AA5" s="605"/>
      <c r="AB5" s="607" t="s">
        <v>113</v>
      </c>
      <c r="AC5" s="608"/>
      <c r="AD5" s="608"/>
      <c r="AE5" s="608"/>
      <c r="AF5" s="609"/>
      <c r="AG5" s="603" t="s">
        <v>114</v>
      </c>
      <c r="AH5" s="603"/>
      <c r="AI5" s="603"/>
      <c r="AJ5" s="603"/>
      <c r="AK5" s="603"/>
      <c r="AL5" s="603" t="s">
        <v>115</v>
      </c>
      <c r="AM5" s="603"/>
      <c r="AN5" s="603"/>
      <c r="AO5" s="603"/>
      <c r="AP5" s="603"/>
    </row>
    <row r="6" spans="1:42" ht="33.75" customHeight="1">
      <c r="A6" s="611"/>
      <c r="B6" s="613"/>
      <c r="C6" s="149" t="s">
        <v>3</v>
      </c>
      <c r="D6" s="148" t="s">
        <v>4</v>
      </c>
      <c r="E6" s="148" t="s">
        <v>5</v>
      </c>
      <c r="F6" s="148" t="s">
        <v>6</v>
      </c>
      <c r="G6" s="148" t="s">
        <v>7</v>
      </c>
      <c r="H6" s="149" t="s">
        <v>3</v>
      </c>
      <c r="I6" s="148" t="s">
        <v>4</v>
      </c>
      <c r="J6" s="148" t="s">
        <v>5</v>
      </c>
      <c r="K6" s="148" t="s">
        <v>6</v>
      </c>
      <c r="L6" s="148" t="s">
        <v>7</v>
      </c>
      <c r="M6" s="150" t="s">
        <v>3</v>
      </c>
      <c r="N6" s="148" t="s">
        <v>4</v>
      </c>
      <c r="O6" s="148" t="s">
        <v>5</v>
      </c>
      <c r="P6" s="148" t="s">
        <v>6</v>
      </c>
      <c r="Q6" s="148" t="s">
        <v>7</v>
      </c>
      <c r="R6" s="149" t="s">
        <v>3</v>
      </c>
      <c r="S6" s="148" t="s">
        <v>4</v>
      </c>
      <c r="T6" s="148" t="s">
        <v>5</v>
      </c>
      <c r="U6" s="148" t="s">
        <v>6</v>
      </c>
      <c r="V6" s="148" t="s">
        <v>7</v>
      </c>
      <c r="W6" s="149" t="s">
        <v>3</v>
      </c>
      <c r="X6" s="148" t="s">
        <v>4</v>
      </c>
      <c r="Y6" s="148" t="s">
        <v>5</v>
      </c>
      <c r="Z6" s="148" t="s">
        <v>6</v>
      </c>
      <c r="AA6" s="184" t="s">
        <v>7</v>
      </c>
      <c r="AB6" s="149" t="s">
        <v>3</v>
      </c>
      <c r="AC6" s="148" t="s">
        <v>4</v>
      </c>
      <c r="AD6" s="148" t="s">
        <v>5</v>
      </c>
      <c r="AE6" s="148" t="s">
        <v>6</v>
      </c>
      <c r="AF6" s="148" t="s">
        <v>7</v>
      </c>
      <c r="AG6" s="149" t="s">
        <v>3</v>
      </c>
      <c r="AH6" s="148" t="s">
        <v>4</v>
      </c>
      <c r="AI6" s="148" t="s">
        <v>5</v>
      </c>
      <c r="AJ6" s="148" t="s">
        <v>6</v>
      </c>
      <c r="AK6" s="148" t="s">
        <v>7</v>
      </c>
      <c r="AL6" s="149" t="s">
        <v>3</v>
      </c>
      <c r="AM6" s="148" t="s">
        <v>4</v>
      </c>
      <c r="AN6" s="148" t="s">
        <v>5</v>
      </c>
      <c r="AO6" s="148" t="s">
        <v>6</v>
      </c>
      <c r="AP6" s="148" t="s">
        <v>7</v>
      </c>
    </row>
    <row r="7" spans="1:42" ht="18">
      <c r="A7" s="151">
        <v>1</v>
      </c>
      <c r="B7" s="185">
        <v>2</v>
      </c>
      <c r="C7" s="151">
        <v>3</v>
      </c>
      <c r="D7" s="151">
        <v>4</v>
      </c>
      <c r="E7" s="151">
        <v>5</v>
      </c>
      <c r="F7" s="151">
        <v>6</v>
      </c>
      <c r="G7" s="151">
        <v>7</v>
      </c>
      <c r="H7" s="151">
        <v>8</v>
      </c>
      <c r="I7" s="151">
        <v>9</v>
      </c>
      <c r="J7" s="151">
        <v>10</v>
      </c>
      <c r="K7" s="151">
        <v>11</v>
      </c>
      <c r="L7" s="151">
        <v>12</v>
      </c>
      <c r="M7" s="152">
        <v>13</v>
      </c>
      <c r="N7" s="151">
        <v>14</v>
      </c>
      <c r="O7" s="151">
        <v>15</v>
      </c>
      <c r="P7" s="151">
        <v>16</v>
      </c>
      <c r="Q7" s="151">
        <v>17</v>
      </c>
      <c r="R7" s="151">
        <v>18</v>
      </c>
      <c r="S7" s="151">
        <v>19</v>
      </c>
      <c r="T7" s="151">
        <v>20</v>
      </c>
      <c r="U7" s="151">
        <v>21</v>
      </c>
      <c r="V7" s="151">
        <v>22</v>
      </c>
      <c r="W7" s="151">
        <v>23</v>
      </c>
      <c r="X7" s="151">
        <v>24</v>
      </c>
      <c r="Y7" s="151">
        <v>25</v>
      </c>
      <c r="Z7" s="151">
        <v>26</v>
      </c>
      <c r="AA7" s="185">
        <v>27</v>
      </c>
      <c r="AB7" s="151">
        <v>28</v>
      </c>
      <c r="AC7" s="151">
        <v>29</v>
      </c>
      <c r="AD7" s="151">
        <v>30</v>
      </c>
      <c r="AE7" s="151">
        <v>31</v>
      </c>
      <c r="AF7" s="151">
        <v>32</v>
      </c>
      <c r="AG7" s="151">
        <v>98</v>
      </c>
      <c r="AH7" s="151">
        <v>99</v>
      </c>
      <c r="AI7" s="151">
        <v>100</v>
      </c>
      <c r="AJ7" s="151">
        <v>101</v>
      </c>
      <c r="AK7" s="151">
        <v>102</v>
      </c>
      <c r="AL7" s="151">
        <v>103</v>
      </c>
      <c r="AM7" s="151">
        <v>104</v>
      </c>
      <c r="AN7" s="151">
        <v>105</v>
      </c>
      <c r="AO7" s="151">
        <v>106</v>
      </c>
      <c r="AP7" s="151">
        <v>107</v>
      </c>
    </row>
    <row r="8" spans="1:42" ht="18">
      <c r="A8" s="153" t="s">
        <v>8</v>
      </c>
      <c r="B8" s="192" t="s">
        <v>31</v>
      </c>
      <c r="C8" s="155">
        <f>C14+C15+C16</f>
        <v>21.650000000000002</v>
      </c>
      <c r="D8" s="110">
        <f>D14+D15+D16</f>
        <v>0.18</v>
      </c>
      <c r="E8" s="110">
        <f>E9+E14+E15+E16</f>
        <v>0</v>
      </c>
      <c r="F8" s="110">
        <f>F9+F14+F15+F16</f>
        <v>10.87</v>
      </c>
      <c r="G8" s="110">
        <f>G9+G14+G15+G16</f>
        <v>10.6</v>
      </c>
      <c r="H8" s="155">
        <f>H14+H15+H16</f>
        <v>21.650000000000002</v>
      </c>
      <c r="I8" s="110">
        <f>I14+I15+I16</f>
        <v>0.18</v>
      </c>
      <c r="J8" s="110">
        <f>J9+J14+J15+J16</f>
        <v>0</v>
      </c>
      <c r="K8" s="110">
        <f>K9+K14+K15+K16</f>
        <v>10.87</v>
      </c>
      <c r="L8" s="110">
        <f>L9+L14+L15+L16</f>
        <v>10.6</v>
      </c>
      <c r="M8" s="189">
        <f>M14+M15+M16</f>
        <v>22.273999999999997</v>
      </c>
      <c r="N8" s="110">
        <f>N14+N15+N16</f>
        <v>0.181</v>
      </c>
      <c r="O8" s="110">
        <f>O9+O14+O15+O16</f>
        <v>0</v>
      </c>
      <c r="P8" s="110">
        <f>P9+P14+P15+P16</f>
        <v>10.952</v>
      </c>
      <c r="Q8" s="110">
        <f>Q9+Q14+Q15+Q16</f>
        <v>11.141</v>
      </c>
      <c r="R8" s="155">
        <f>R14+R15+R16</f>
        <v>22.655</v>
      </c>
      <c r="S8" s="110">
        <f>S14+S15+S16</f>
        <v>0.184</v>
      </c>
      <c r="T8" s="110">
        <f>T9+T14+T15+T16</f>
        <v>0</v>
      </c>
      <c r="U8" s="110">
        <f>U9+U14+U15+U16</f>
        <v>11.138000000000002</v>
      </c>
      <c r="V8" s="110">
        <f>V9+V14+V15+V16</f>
        <v>11.333</v>
      </c>
      <c r="W8" s="155">
        <f>W14+W15+W16</f>
        <v>21.892</v>
      </c>
      <c r="X8" s="110">
        <f>X14+X15+X16</f>
        <v>0.177</v>
      </c>
      <c r="Y8" s="110">
        <f>Y9+Y14+Y15+Y16</f>
        <v>0</v>
      </c>
      <c r="Z8" s="110">
        <f>Z9+Z14+Z15+Z16</f>
        <v>10.764</v>
      </c>
      <c r="AA8" s="111">
        <f>AA9+AA14+AA15+AA16</f>
        <v>10.951</v>
      </c>
      <c r="AB8" s="155">
        <f>AB14+AB15+AB16</f>
        <v>22.273999999999997</v>
      </c>
      <c r="AC8" s="110">
        <f>AC14+AC15+AC16</f>
        <v>0.181</v>
      </c>
      <c r="AD8" s="110">
        <f>AD9+AD14+AD15+AD16</f>
        <v>0</v>
      </c>
      <c r="AE8" s="110">
        <f>AE9+AE14+AE15+AE16</f>
        <v>10.952</v>
      </c>
      <c r="AF8" s="110">
        <f>AF9+AF14+AF15+AF16</f>
        <v>11.141</v>
      </c>
      <c r="AG8" s="155">
        <f>AG14+AG15+AG16</f>
        <v>22.273999999999997</v>
      </c>
      <c r="AH8" s="110">
        <f>AH14+AH15+AH16</f>
        <v>0.181</v>
      </c>
      <c r="AI8" s="110">
        <f>AI9+AI14+AI15+AI16</f>
        <v>0</v>
      </c>
      <c r="AJ8" s="110">
        <f>AJ9+AJ14+AJ15+AJ16</f>
        <v>10.952</v>
      </c>
      <c r="AK8" s="110">
        <f>AK9+AK14+AK15+AK16</f>
        <v>11.141</v>
      </c>
      <c r="AL8" s="155">
        <f>AL14+AL15+AL16</f>
        <v>22.273999999999997</v>
      </c>
      <c r="AM8" s="110">
        <f>AM14+AM15+AM16</f>
        <v>0.181</v>
      </c>
      <c r="AN8" s="110">
        <f>AN9+AN14+AN15+AN16</f>
        <v>0</v>
      </c>
      <c r="AO8" s="110">
        <f>AO9+AO14+AO15+AO16</f>
        <v>10.952</v>
      </c>
      <c r="AP8" s="110">
        <f>AP9+AP14+AP15+AP16</f>
        <v>11.141</v>
      </c>
    </row>
    <row r="9" spans="1:42" ht="18">
      <c r="A9" s="153" t="s">
        <v>10</v>
      </c>
      <c r="B9" s="192" t="s">
        <v>11</v>
      </c>
      <c r="C9" s="155">
        <f>D9+E9+F9+G9</f>
        <v>0</v>
      </c>
      <c r="D9" s="156"/>
      <c r="E9" s="155">
        <f>E11</f>
        <v>0</v>
      </c>
      <c r="F9" s="155">
        <f>F11+F12</f>
        <v>0</v>
      </c>
      <c r="G9" s="110">
        <f>G12+G13</f>
        <v>0</v>
      </c>
      <c r="H9" s="155">
        <f>I9+J9+K9+L9</f>
        <v>0</v>
      </c>
      <c r="I9" s="156"/>
      <c r="J9" s="155">
        <f>J11</f>
        <v>0</v>
      </c>
      <c r="K9" s="155">
        <f>K11+K12</f>
        <v>0</v>
      </c>
      <c r="L9" s="110">
        <f>L12+L13</f>
        <v>0</v>
      </c>
      <c r="M9" s="189">
        <f>N9+O9+P9+Q9</f>
        <v>0</v>
      </c>
      <c r="N9" s="156"/>
      <c r="O9" s="155">
        <f>O11</f>
        <v>0</v>
      </c>
      <c r="P9" s="155">
        <f>P11+P12</f>
        <v>0</v>
      </c>
      <c r="Q9" s="110">
        <f>Q12+Q13</f>
        <v>0</v>
      </c>
      <c r="R9" s="155">
        <f>S9+T9+U9+V9</f>
        <v>0</v>
      </c>
      <c r="S9" s="156"/>
      <c r="T9" s="155">
        <f>T11</f>
        <v>0</v>
      </c>
      <c r="U9" s="155">
        <f>U11+U12</f>
        <v>0</v>
      </c>
      <c r="V9" s="110">
        <f>V12+V13</f>
        <v>0</v>
      </c>
      <c r="W9" s="155">
        <f>X9+Y9+Z9+AA9</f>
        <v>0</v>
      </c>
      <c r="X9" s="156"/>
      <c r="Y9" s="155">
        <f>Y11</f>
        <v>0</v>
      </c>
      <c r="Z9" s="155">
        <f>Z11+Z12</f>
        <v>0</v>
      </c>
      <c r="AA9" s="111">
        <f>AA12+AA13</f>
        <v>0</v>
      </c>
      <c r="AB9" s="155">
        <f>AC9+AD9+AE9+AF9</f>
        <v>0</v>
      </c>
      <c r="AC9" s="156"/>
      <c r="AD9" s="155">
        <f>AD11</f>
        <v>0</v>
      </c>
      <c r="AE9" s="155">
        <f>AE11+AE12</f>
        <v>0</v>
      </c>
      <c r="AF9" s="110">
        <f>AF12+AF13</f>
        <v>0</v>
      </c>
      <c r="AG9" s="155">
        <f>AH9+AI9+AJ9+AK9</f>
        <v>0</v>
      </c>
      <c r="AH9" s="156"/>
      <c r="AI9" s="155">
        <f>AI11</f>
        <v>0</v>
      </c>
      <c r="AJ9" s="155">
        <f>AJ11+AJ12</f>
        <v>0</v>
      </c>
      <c r="AK9" s="110">
        <f>AK12+AK13</f>
        <v>0</v>
      </c>
      <c r="AL9" s="155">
        <f>AM9+AN9+AO9+AP9</f>
        <v>0</v>
      </c>
      <c r="AM9" s="156"/>
      <c r="AN9" s="155">
        <f>AN11</f>
        <v>0</v>
      </c>
      <c r="AO9" s="155">
        <f>AO11+AO12</f>
        <v>0</v>
      </c>
      <c r="AP9" s="110">
        <f>AP12+AP13</f>
        <v>0</v>
      </c>
    </row>
    <row r="10" spans="1:42" ht="18">
      <c r="A10" s="153"/>
      <c r="B10" s="192" t="s">
        <v>13</v>
      </c>
      <c r="C10" s="156"/>
      <c r="D10" s="157"/>
      <c r="E10" s="157"/>
      <c r="F10" s="157"/>
      <c r="G10" s="157"/>
      <c r="H10" s="156"/>
      <c r="I10" s="157"/>
      <c r="J10" s="157"/>
      <c r="K10" s="157"/>
      <c r="L10" s="157"/>
      <c r="M10" s="190"/>
      <c r="N10" s="157"/>
      <c r="O10" s="157"/>
      <c r="P10" s="157"/>
      <c r="Q10" s="157"/>
      <c r="R10" s="156"/>
      <c r="S10" s="157"/>
      <c r="T10" s="157"/>
      <c r="U10" s="157"/>
      <c r="V10" s="157"/>
      <c r="W10" s="156"/>
      <c r="X10" s="157"/>
      <c r="Y10" s="157"/>
      <c r="Z10" s="157"/>
      <c r="AA10" s="186"/>
      <c r="AB10" s="156"/>
      <c r="AC10" s="157"/>
      <c r="AD10" s="157"/>
      <c r="AE10" s="157"/>
      <c r="AF10" s="157"/>
      <c r="AG10" s="156"/>
      <c r="AH10" s="157"/>
      <c r="AI10" s="157"/>
      <c r="AJ10" s="157"/>
      <c r="AK10" s="157"/>
      <c r="AL10" s="156"/>
      <c r="AM10" s="157"/>
      <c r="AN10" s="157"/>
      <c r="AO10" s="157"/>
      <c r="AP10" s="157"/>
    </row>
    <row r="11" spans="1:42" ht="18">
      <c r="A11" s="153"/>
      <c r="B11" s="192" t="s">
        <v>4</v>
      </c>
      <c r="C11" s="155">
        <f>D11+E11+F11+G11</f>
        <v>0</v>
      </c>
      <c r="D11" s="156"/>
      <c r="E11" s="155">
        <v>0</v>
      </c>
      <c r="F11" s="155">
        <v>0</v>
      </c>
      <c r="G11" s="156"/>
      <c r="H11" s="155">
        <f>I11+J11+K11+L11</f>
        <v>0</v>
      </c>
      <c r="I11" s="156"/>
      <c r="J11" s="155">
        <v>0</v>
      </c>
      <c r="K11" s="155">
        <v>0</v>
      </c>
      <c r="L11" s="156"/>
      <c r="M11" s="189">
        <f>N11+O11+P11+Q11</f>
        <v>0</v>
      </c>
      <c r="N11" s="156"/>
      <c r="O11" s="155">
        <f>T11+Y11</f>
        <v>0</v>
      </c>
      <c r="P11" s="155">
        <f>U11+Z11</f>
        <v>0</v>
      </c>
      <c r="Q11" s="156"/>
      <c r="R11" s="155">
        <f>S11+T11+U11+V11</f>
        <v>0</v>
      </c>
      <c r="S11" s="156"/>
      <c r="T11" s="155">
        <v>0</v>
      </c>
      <c r="U11" s="155">
        <v>0</v>
      </c>
      <c r="V11" s="156"/>
      <c r="W11" s="155">
        <f>X11+Y11+Z11+AA11</f>
        <v>0</v>
      </c>
      <c r="X11" s="156"/>
      <c r="Y11" s="155">
        <v>0</v>
      </c>
      <c r="Z11" s="155">
        <v>0</v>
      </c>
      <c r="AA11" s="187"/>
      <c r="AB11" s="155">
        <f>AC11+AD11+AE11+AF11</f>
        <v>0</v>
      </c>
      <c r="AC11" s="156"/>
      <c r="AD11" s="155">
        <f>AI11+AN11</f>
        <v>0</v>
      </c>
      <c r="AE11" s="155">
        <f>AJ11+AO11</f>
        <v>0</v>
      </c>
      <c r="AF11" s="156"/>
      <c r="AG11" s="155">
        <f>AH11+AI11+AJ11+AK11</f>
        <v>0</v>
      </c>
      <c r="AH11" s="156"/>
      <c r="AI11" s="155">
        <v>0</v>
      </c>
      <c r="AJ11" s="155">
        <v>0</v>
      </c>
      <c r="AK11" s="156"/>
      <c r="AL11" s="155">
        <f>AM11+AN11+AO11+AP11</f>
        <v>0</v>
      </c>
      <c r="AM11" s="156"/>
      <c r="AN11" s="155">
        <v>0</v>
      </c>
      <c r="AO11" s="155">
        <v>0</v>
      </c>
      <c r="AP11" s="156"/>
    </row>
    <row r="12" spans="1:42" ht="18">
      <c r="A12" s="153"/>
      <c r="B12" s="192" t="s">
        <v>5</v>
      </c>
      <c r="C12" s="155">
        <f>D12+E12+F12+G12</f>
        <v>0</v>
      </c>
      <c r="D12" s="156"/>
      <c r="E12" s="156"/>
      <c r="F12" s="155">
        <v>0</v>
      </c>
      <c r="G12" s="155">
        <v>0</v>
      </c>
      <c r="H12" s="155">
        <f>I12+J12+K12+L12</f>
        <v>0</v>
      </c>
      <c r="I12" s="156"/>
      <c r="J12" s="156"/>
      <c r="K12" s="155">
        <v>0</v>
      </c>
      <c r="L12" s="155">
        <v>0</v>
      </c>
      <c r="M12" s="189">
        <f>N12+O12+P12+Q12</f>
        <v>0</v>
      </c>
      <c r="N12" s="156"/>
      <c r="O12" s="156"/>
      <c r="P12" s="155">
        <f>U12+Z12</f>
        <v>0</v>
      </c>
      <c r="Q12" s="155">
        <f>V12+AA12</f>
        <v>0</v>
      </c>
      <c r="R12" s="155">
        <f>S12+T12+U12+V12</f>
        <v>0</v>
      </c>
      <c r="S12" s="156"/>
      <c r="T12" s="156"/>
      <c r="U12" s="155">
        <v>0</v>
      </c>
      <c r="V12" s="155">
        <v>0</v>
      </c>
      <c r="W12" s="155">
        <f>X12+Y12+Z12+AA12</f>
        <v>0</v>
      </c>
      <c r="X12" s="156"/>
      <c r="Y12" s="155">
        <v>0</v>
      </c>
      <c r="Z12" s="155">
        <v>0</v>
      </c>
      <c r="AA12" s="188">
        <v>0</v>
      </c>
      <c r="AB12" s="155">
        <f>AC12+AD12+AE12+AF12</f>
        <v>0</v>
      </c>
      <c r="AC12" s="156"/>
      <c r="AD12" s="156"/>
      <c r="AE12" s="155">
        <f>AJ12+AO12</f>
        <v>0</v>
      </c>
      <c r="AF12" s="155">
        <f>AK12+AP12</f>
        <v>0</v>
      </c>
      <c r="AG12" s="155">
        <f>AH12+AI12+AJ12+AK12</f>
        <v>0</v>
      </c>
      <c r="AH12" s="156"/>
      <c r="AI12" s="156"/>
      <c r="AJ12" s="155">
        <v>0</v>
      </c>
      <c r="AK12" s="155">
        <v>0</v>
      </c>
      <c r="AL12" s="155">
        <f>AM12+AN12+AO12+AP12</f>
        <v>0</v>
      </c>
      <c r="AM12" s="156"/>
      <c r="AN12" s="156"/>
      <c r="AO12" s="155">
        <v>0</v>
      </c>
      <c r="AP12" s="155">
        <v>0</v>
      </c>
    </row>
    <row r="13" spans="1:42" ht="18">
      <c r="A13" s="153"/>
      <c r="B13" s="192" t="s">
        <v>15</v>
      </c>
      <c r="C13" s="155">
        <f>D13+E13+F13+G13</f>
        <v>0</v>
      </c>
      <c r="D13" s="156"/>
      <c r="E13" s="156"/>
      <c r="F13" s="156"/>
      <c r="G13" s="155">
        <v>0</v>
      </c>
      <c r="H13" s="155">
        <f>I13+J13+K13+L13</f>
        <v>0</v>
      </c>
      <c r="I13" s="156"/>
      <c r="J13" s="156"/>
      <c r="K13" s="156"/>
      <c r="L13" s="155">
        <v>0</v>
      </c>
      <c r="M13" s="189">
        <f>N13+O13+P13+Q13</f>
        <v>0</v>
      </c>
      <c r="N13" s="156"/>
      <c r="O13" s="156"/>
      <c r="P13" s="156"/>
      <c r="Q13" s="155">
        <f>V13+AA13</f>
        <v>0</v>
      </c>
      <c r="R13" s="155">
        <f>S13+T13+U13+V13</f>
        <v>0</v>
      </c>
      <c r="S13" s="156"/>
      <c r="T13" s="156"/>
      <c r="U13" s="156"/>
      <c r="V13" s="155">
        <v>0</v>
      </c>
      <c r="W13" s="155">
        <f>X13+Y13+Z13+AA13</f>
        <v>0</v>
      </c>
      <c r="X13" s="156"/>
      <c r="Y13" s="156"/>
      <c r="Z13" s="156"/>
      <c r="AA13" s="188">
        <v>0</v>
      </c>
      <c r="AB13" s="155">
        <f>AC13+AD13+AE13+AF13</f>
        <v>0</v>
      </c>
      <c r="AC13" s="156"/>
      <c r="AD13" s="156"/>
      <c r="AE13" s="156"/>
      <c r="AF13" s="155">
        <f>AK13+AP13</f>
        <v>0</v>
      </c>
      <c r="AG13" s="155">
        <f>AH13+AI13+AJ13+AK13</f>
        <v>0</v>
      </c>
      <c r="AH13" s="156"/>
      <c r="AI13" s="156"/>
      <c r="AJ13" s="156"/>
      <c r="AK13" s="155">
        <v>0</v>
      </c>
      <c r="AL13" s="155">
        <f>AM13+AN13+AO13+AP13</f>
        <v>0</v>
      </c>
      <c r="AM13" s="156"/>
      <c r="AN13" s="156"/>
      <c r="AO13" s="156"/>
      <c r="AP13" s="155">
        <v>0</v>
      </c>
    </row>
    <row r="14" spans="1:42" ht="18">
      <c r="A14" s="153" t="s">
        <v>16</v>
      </c>
      <c r="B14" s="192" t="s">
        <v>17</v>
      </c>
      <c r="C14" s="155">
        <f>D14+E14+F14+G14</f>
        <v>0</v>
      </c>
      <c r="D14" s="155">
        <f aca="true" t="shared" si="0" ref="D14:F15">E14+F14+G14+H14</f>
        <v>0</v>
      </c>
      <c r="E14" s="155">
        <f t="shared" si="0"/>
        <v>0</v>
      </c>
      <c r="F14" s="155">
        <f t="shared" si="0"/>
        <v>0</v>
      </c>
      <c r="G14" s="155">
        <v>0</v>
      </c>
      <c r="H14" s="155">
        <f>I14+J14+K14+L14</f>
        <v>0</v>
      </c>
      <c r="I14" s="155">
        <f aca="true" t="shared" si="1" ref="I14:K15">J14+K14+L14+M14</f>
        <v>0</v>
      </c>
      <c r="J14" s="155">
        <f t="shared" si="1"/>
        <v>0</v>
      </c>
      <c r="K14" s="155">
        <f t="shared" si="1"/>
        <v>0</v>
      </c>
      <c r="L14" s="155">
        <v>0</v>
      </c>
      <c r="M14" s="189">
        <f>N14+O14+P14+Q14</f>
        <v>0</v>
      </c>
      <c r="N14" s="155">
        <f aca="true" t="shared" si="2" ref="N14:P16">S14+X14</f>
        <v>0</v>
      </c>
      <c r="O14" s="155">
        <f t="shared" si="2"/>
        <v>0</v>
      </c>
      <c r="P14" s="155">
        <f t="shared" si="2"/>
        <v>0</v>
      </c>
      <c r="Q14" s="155">
        <f>V14+AA14</f>
        <v>0</v>
      </c>
      <c r="R14" s="155">
        <f>S14+T14+U14+V14</f>
        <v>0</v>
      </c>
      <c r="S14" s="155">
        <f aca="true" t="shared" si="3" ref="S14:U15">T14+U14+V14+W14</f>
        <v>0</v>
      </c>
      <c r="T14" s="155">
        <f t="shared" si="3"/>
        <v>0</v>
      </c>
      <c r="U14" s="155">
        <f t="shared" si="3"/>
        <v>0</v>
      </c>
      <c r="V14" s="155">
        <v>0</v>
      </c>
      <c r="W14" s="155">
        <f>X14+Y14+Z14+AA14</f>
        <v>0</v>
      </c>
      <c r="X14" s="155">
        <f aca="true" t="shared" si="4" ref="X14:Z15">Y14+Z14+AA14+AB14</f>
        <v>0</v>
      </c>
      <c r="Y14" s="155">
        <f t="shared" si="4"/>
        <v>0</v>
      </c>
      <c r="Z14" s="155">
        <f t="shared" si="4"/>
        <v>0</v>
      </c>
      <c r="AA14" s="188">
        <v>0</v>
      </c>
      <c r="AB14" s="155">
        <f>AC14+AD14+AE14+AF14</f>
        <v>0</v>
      </c>
      <c r="AC14" s="155">
        <f aca="true" t="shared" si="5" ref="AC14:AE16">AH14+AM14</f>
        <v>0</v>
      </c>
      <c r="AD14" s="155">
        <f t="shared" si="5"/>
        <v>0</v>
      </c>
      <c r="AE14" s="155">
        <f t="shared" si="5"/>
        <v>0</v>
      </c>
      <c r="AF14" s="155">
        <f>AK14+AP14</f>
        <v>0</v>
      </c>
      <c r="AG14" s="155">
        <f>AH14+AI14+AJ14+AK14</f>
        <v>0</v>
      </c>
      <c r="AH14" s="155">
        <f aca="true" t="shared" si="6" ref="AH14:AK15">AI14+AJ14+AK14+AL14</f>
        <v>0</v>
      </c>
      <c r="AI14" s="155">
        <f t="shared" si="6"/>
        <v>0</v>
      </c>
      <c r="AJ14" s="155">
        <f t="shared" si="6"/>
        <v>0</v>
      </c>
      <c r="AK14" s="155">
        <f t="shared" si="6"/>
        <v>0</v>
      </c>
      <c r="AL14" s="155">
        <f>AM14+AN14+AO14+AP14</f>
        <v>0</v>
      </c>
      <c r="AM14" s="155">
        <f aca="true" t="shared" si="7" ref="AM14:AO15">AN14+AO14+AP14+AQ14</f>
        <v>0</v>
      </c>
      <c r="AN14" s="155">
        <f t="shared" si="7"/>
        <v>0</v>
      </c>
      <c r="AO14" s="155">
        <f t="shared" si="7"/>
        <v>0</v>
      </c>
      <c r="AP14" s="155">
        <v>0</v>
      </c>
    </row>
    <row r="15" spans="1:42" ht="36">
      <c r="A15" s="153" t="s">
        <v>18</v>
      </c>
      <c r="B15" s="192" t="s">
        <v>12</v>
      </c>
      <c r="C15" s="155">
        <f>D15+E15+F15+G15</f>
        <v>0</v>
      </c>
      <c r="D15" s="155">
        <f t="shared" si="0"/>
        <v>0</v>
      </c>
      <c r="E15" s="155">
        <f t="shared" si="0"/>
        <v>0</v>
      </c>
      <c r="F15" s="155">
        <f t="shared" si="0"/>
        <v>0</v>
      </c>
      <c r="G15" s="155">
        <v>0</v>
      </c>
      <c r="H15" s="155">
        <f>I15+J15+K15+L15</f>
        <v>0</v>
      </c>
      <c r="I15" s="155">
        <f t="shared" si="1"/>
        <v>0</v>
      </c>
      <c r="J15" s="155">
        <f t="shared" si="1"/>
        <v>0</v>
      </c>
      <c r="K15" s="155">
        <f t="shared" si="1"/>
        <v>0</v>
      </c>
      <c r="L15" s="155">
        <v>0</v>
      </c>
      <c r="M15" s="189">
        <f>N15+O15+P15+Q15</f>
        <v>0</v>
      </c>
      <c r="N15" s="155">
        <f t="shared" si="2"/>
        <v>0</v>
      </c>
      <c r="O15" s="155">
        <f t="shared" si="2"/>
        <v>0</v>
      </c>
      <c r="P15" s="155">
        <f t="shared" si="2"/>
        <v>0</v>
      </c>
      <c r="Q15" s="155">
        <f>V15+AA15</f>
        <v>0</v>
      </c>
      <c r="R15" s="155">
        <f>S15+T15+U15+V15</f>
        <v>0</v>
      </c>
      <c r="S15" s="155">
        <f t="shared" si="3"/>
        <v>0</v>
      </c>
      <c r="T15" s="155">
        <f t="shared" si="3"/>
        <v>0</v>
      </c>
      <c r="U15" s="155">
        <f t="shared" si="3"/>
        <v>0</v>
      </c>
      <c r="V15" s="155">
        <v>0</v>
      </c>
      <c r="W15" s="155">
        <f>X15+Y15+Z15+AA15</f>
        <v>0</v>
      </c>
      <c r="X15" s="155">
        <f t="shared" si="4"/>
        <v>0</v>
      </c>
      <c r="Y15" s="155">
        <f t="shared" si="4"/>
        <v>0</v>
      </c>
      <c r="Z15" s="155">
        <f t="shared" si="4"/>
        <v>0</v>
      </c>
      <c r="AA15" s="188">
        <v>0</v>
      </c>
      <c r="AB15" s="155">
        <f>AC15+AD15+AE15+AF15</f>
        <v>0</v>
      </c>
      <c r="AC15" s="155">
        <f t="shared" si="5"/>
        <v>0</v>
      </c>
      <c r="AD15" s="155">
        <f t="shared" si="5"/>
        <v>0</v>
      </c>
      <c r="AE15" s="155">
        <f t="shared" si="5"/>
        <v>0</v>
      </c>
      <c r="AF15" s="155">
        <f>AK15+AP15</f>
        <v>0</v>
      </c>
      <c r="AG15" s="155">
        <f>AH15+AI15+AJ15+AK15</f>
        <v>0</v>
      </c>
      <c r="AH15" s="155">
        <f t="shared" si="6"/>
        <v>0</v>
      </c>
      <c r="AI15" s="155">
        <f t="shared" si="6"/>
        <v>0</v>
      </c>
      <c r="AJ15" s="155">
        <f t="shared" si="6"/>
        <v>0</v>
      </c>
      <c r="AK15" s="155">
        <f t="shared" si="6"/>
        <v>0</v>
      </c>
      <c r="AL15" s="155">
        <f>AM15+AN15+AO15+AP15</f>
        <v>0</v>
      </c>
      <c r="AM15" s="155">
        <f t="shared" si="7"/>
        <v>0</v>
      </c>
      <c r="AN15" s="155">
        <f t="shared" si="7"/>
        <v>0</v>
      </c>
      <c r="AO15" s="155">
        <f t="shared" si="7"/>
        <v>0</v>
      </c>
      <c r="AP15" s="155">
        <v>0</v>
      </c>
    </row>
    <row r="16" spans="1:42" ht="18">
      <c r="A16" s="153" t="s">
        <v>20</v>
      </c>
      <c r="B16" s="192" t="s">
        <v>14</v>
      </c>
      <c r="C16" s="155">
        <f>C19+C17</f>
        <v>21.650000000000002</v>
      </c>
      <c r="D16" s="155">
        <f>D17</f>
        <v>0.18</v>
      </c>
      <c r="E16" s="155">
        <v>0</v>
      </c>
      <c r="F16" s="155">
        <f>F19+F17</f>
        <v>10.87</v>
      </c>
      <c r="G16" s="155">
        <f>G19+G17</f>
        <v>10.6</v>
      </c>
      <c r="H16" s="155">
        <f>H19+H17</f>
        <v>21.650000000000002</v>
      </c>
      <c r="I16" s="155">
        <f>I19+I17</f>
        <v>0.18</v>
      </c>
      <c r="J16" s="155">
        <v>0</v>
      </c>
      <c r="K16" s="155">
        <f>K19+K17</f>
        <v>10.87</v>
      </c>
      <c r="L16" s="155">
        <f>L19+L17</f>
        <v>10.6</v>
      </c>
      <c r="M16" s="189">
        <f>M19+M17</f>
        <v>22.273999999999997</v>
      </c>
      <c r="N16" s="154">
        <f>N19+N17</f>
        <v>0.181</v>
      </c>
      <c r="O16" s="155">
        <f t="shared" si="2"/>
        <v>0</v>
      </c>
      <c r="P16" s="155">
        <f>P19+P17</f>
        <v>10.952</v>
      </c>
      <c r="Q16" s="155">
        <f>Q19+Q17</f>
        <v>11.141</v>
      </c>
      <c r="R16" s="155">
        <f>R19+R17</f>
        <v>22.655</v>
      </c>
      <c r="S16" s="155">
        <f>S19+S17</f>
        <v>0.184</v>
      </c>
      <c r="T16" s="155">
        <v>0</v>
      </c>
      <c r="U16" s="155">
        <f>U19+U17</f>
        <v>11.138000000000002</v>
      </c>
      <c r="V16" s="155">
        <f>V19+V17</f>
        <v>11.333</v>
      </c>
      <c r="W16" s="155">
        <f>W19+W17</f>
        <v>21.892</v>
      </c>
      <c r="X16" s="155">
        <f>X19+X17</f>
        <v>0.177</v>
      </c>
      <c r="Y16" s="155">
        <v>0</v>
      </c>
      <c r="Z16" s="155">
        <f>Z19+Z17</f>
        <v>10.764</v>
      </c>
      <c r="AA16" s="188">
        <f>AA19+AA17</f>
        <v>10.951</v>
      </c>
      <c r="AB16" s="188">
        <f>AB19+AB17</f>
        <v>22.273999999999997</v>
      </c>
      <c r="AC16" s="155">
        <f>AC19+AC17</f>
        <v>0.181</v>
      </c>
      <c r="AD16" s="155">
        <f t="shared" si="5"/>
        <v>0</v>
      </c>
      <c r="AE16" s="155">
        <f>AE19+AE17</f>
        <v>10.952</v>
      </c>
      <c r="AF16" s="155">
        <f>AF19+AF17</f>
        <v>11.141</v>
      </c>
      <c r="AG16" s="189">
        <f>AG19+AG17</f>
        <v>22.273999999999997</v>
      </c>
      <c r="AH16" s="155">
        <f>AH19+AH17</f>
        <v>0.181</v>
      </c>
      <c r="AI16" s="155"/>
      <c r="AJ16" s="155">
        <f>AJ19+AJ17</f>
        <v>10.952</v>
      </c>
      <c r="AK16" s="155">
        <f>AK19+AK17</f>
        <v>11.141</v>
      </c>
      <c r="AL16" s="155">
        <f>AL19+AL17</f>
        <v>22.273999999999997</v>
      </c>
      <c r="AM16" s="155">
        <f>AM19+AM17</f>
        <v>0.181</v>
      </c>
      <c r="AN16" s="155"/>
      <c r="AO16" s="155">
        <f>AO19+AO17</f>
        <v>10.952</v>
      </c>
      <c r="AP16" s="155">
        <f>AP19+AP17</f>
        <v>11.141</v>
      </c>
    </row>
    <row r="17" spans="1:42" ht="36">
      <c r="A17" s="153">
        <v>2</v>
      </c>
      <c r="B17" s="192" t="s">
        <v>103</v>
      </c>
      <c r="C17" s="155">
        <f>D17+E17+F17+G17</f>
        <v>1.8</v>
      </c>
      <c r="D17" s="155">
        <v>0.18</v>
      </c>
      <c r="E17" s="155">
        <f>'Т.1.5. '!E20</f>
        <v>0</v>
      </c>
      <c r="F17" s="155">
        <v>1.33</v>
      </c>
      <c r="G17" s="155">
        <v>0.29</v>
      </c>
      <c r="H17" s="155">
        <f>I17+J17+K17+L17</f>
        <v>1.8</v>
      </c>
      <c r="I17" s="155">
        <v>0.18</v>
      </c>
      <c r="J17" s="155">
        <f>'Т.1.5. '!J20</f>
        <v>0</v>
      </c>
      <c r="K17" s="155">
        <v>1.33</v>
      </c>
      <c r="L17" s="155">
        <v>0.29</v>
      </c>
      <c r="M17" s="189">
        <f>N17+O17+P17+Q17</f>
        <v>2.319</v>
      </c>
      <c r="N17" s="155">
        <v>0.181</v>
      </c>
      <c r="O17" s="155">
        <f>'Т.1.5. '!O20</f>
        <v>0</v>
      </c>
      <c r="P17" s="155">
        <v>1.372</v>
      </c>
      <c r="Q17" s="155">
        <v>0.766</v>
      </c>
      <c r="R17" s="155">
        <f>S17+T17+U17+V17</f>
        <v>2.359</v>
      </c>
      <c r="S17" s="155">
        <v>0.184</v>
      </c>
      <c r="T17" s="155">
        <f>'Т.1.5. '!T20</f>
        <v>0</v>
      </c>
      <c r="U17" s="155">
        <v>1.396</v>
      </c>
      <c r="V17" s="155">
        <v>0.779</v>
      </c>
      <c r="W17" s="155">
        <f>X17+Y17+Z17+AA17</f>
        <v>2.279</v>
      </c>
      <c r="X17" s="155">
        <v>0.177</v>
      </c>
      <c r="Y17" s="155">
        <f>'Т.1.5. '!Y20</f>
        <v>0</v>
      </c>
      <c r="Z17" s="155">
        <v>1.349</v>
      </c>
      <c r="AA17" s="188">
        <v>0.753</v>
      </c>
      <c r="AB17" s="155">
        <f>AC17+AD17+AE17+AF17</f>
        <v>2.319</v>
      </c>
      <c r="AC17" s="155">
        <v>0.181</v>
      </c>
      <c r="AD17" s="155">
        <f>'Т.1.5. '!AD20</f>
        <v>0</v>
      </c>
      <c r="AE17" s="155">
        <v>1.372</v>
      </c>
      <c r="AF17" s="155">
        <v>0.766</v>
      </c>
      <c r="AG17" s="189">
        <f>AH17+AI17+AJ17+AK17</f>
        <v>2.319</v>
      </c>
      <c r="AH17" s="155">
        <v>0.181</v>
      </c>
      <c r="AI17" s="155">
        <f>'Т.1.5. '!AI20</f>
        <v>0</v>
      </c>
      <c r="AJ17" s="155">
        <v>1.372</v>
      </c>
      <c r="AK17" s="155">
        <v>0.766</v>
      </c>
      <c r="AL17" s="155">
        <f>AM17+AN17+AO17+AP17</f>
        <v>2.319</v>
      </c>
      <c r="AM17" s="155">
        <v>0.181</v>
      </c>
      <c r="AN17" s="155">
        <f>'Т.1.5. '!AN20</f>
        <v>0</v>
      </c>
      <c r="AO17" s="155">
        <v>1.372</v>
      </c>
      <c r="AP17" s="155">
        <v>0.766</v>
      </c>
    </row>
    <row r="18" spans="1:42" ht="18">
      <c r="A18" s="153"/>
      <c r="B18" s="192" t="s">
        <v>22</v>
      </c>
      <c r="C18" s="112">
        <f aca="true" t="shared" si="8" ref="C18:AA18">C17/C8*100</f>
        <v>8.314087759815243</v>
      </c>
      <c r="D18" s="112">
        <f t="shared" si="8"/>
        <v>100</v>
      </c>
      <c r="E18" s="112">
        <v>0</v>
      </c>
      <c r="F18" s="112">
        <f t="shared" si="8"/>
        <v>12.235510579576818</v>
      </c>
      <c r="G18" s="112">
        <f t="shared" si="8"/>
        <v>2.735849056603773</v>
      </c>
      <c r="H18" s="112">
        <f t="shared" si="8"/>
        <v>8.314087759815243</v>
      </c>
      <c r="I18" s="112">
        <f t="shared" si="8"/>
        <v>100</v>
      </c>
      <c r="J18" s="112">
        <v>0</v>
      </c>
      <c r="K18" s="112">
        <f t="shared" si="8"/>
        <v>12.235510579576818</v>
      </c>
      <c r="L18" s="112">
        <f t="shared" si="8"/>
        <v>2.735849056603773</v>
      </c>
      <c r="M18" s="191">
        <f t="shared" si="8"/>
        <v>10.411241806590645</v>
      </c>
      <c r="N18" s="112">
        <f t="shared" si="8"/>
        <v>100</v>
      </c>
      <c r="O18" s="112">
        <v>0</v>
      </c>
      <c r="P18" s="112">
        <f t="shared" si="8"/>
        <v>12.527392257121988</v>
      </c>
      <c r="Q18" s="112">
        <f t="shared" si="8"/>
        <v>6.875504891840949</v>
      </c>
      <c r="R18" s="112">
        <f t="shared" si="8"/>
        <v>10.412712425513131</v>
      </c>
      <c r="S18" s="112">
        <f t="shared" si="8"/>
        <v>100</v>
      </c>
      <c r="T18" s="112">
        <v>0</v>
      </c>
      <c r="U18" s="112">
        <f t="shared" si="8"/>
        <v>12.533668522176331</v>
      </c>
      <c r="V18" s="112">
        <f t="shared" si="8"/>
        <v>6.873731580340599</v>
      </c>
      <c r="W18" s="112">
        <f t="shared" si="8"/>
        <v>10.410195505207382</v>
      </c>
      <c r="X18" s="112">
        <f t="shared" si="8"/>
        <v>100</v>
      </c>
      <c r="Y18" s="112">
        <v>0</v>
      </c>
      <c r="Z18" s="112">
        <f t="shared" si="8"/>
        <v>12.53251579338536</v>
      </c>
      <c r="AA18" s="113">
        <f t="shared" si="8"/>
        <v>6.8760843758560855</v>
      </c>
      <c r="AB18" s="112">
        <f aca="true" t="shared" si="9" ref="AB18:AP18">AB17/AB8*100</f>
        <v>10.411241806590645</v>
      </c>
      <c r="AC18" s="112">
        <f t="shared" si="9"/>
        <v>100</v>
      </c>
      <c r="AD18" s="112">
        <v>0</v>
      </c>
      <c r="AE18" s="112">
        <f t="shared" si="9"/>
        <v>12.527392257121988</v>
      </c>
      <c r="AF18" s="112">
        <f t="shared" si="9"/>
        <v>6.875504891840949</v>
      </c>
      <c r="AG18" s="191">
        <f t="shared" si="9"/>
        <v>10.411241806590645</v>
      </c>
      <c r="AH18" s="112">
        <f t="shared" si="9"/>
        <v>100</v>
      </c>
      <c r="AI18" s="112">
        <v>0</v>
      </c>
      <c r="AJ18" s="112">
        <f t="shared" si="9"/>
        <v>12.527392257121988</v>
      </c>
      <c r="AK18" s="112">
        <f t="shared" si="9"/>
        <v>6.875504891840949</v>
      </c>
      <c r="AL18" s="112">
        <f t="shared" si="9"/>
        <v>10.411241806590645</v>
      </c>
      <c r="AM18" s="112">
        <f t="shared" si="9"/>
        <v>100</v>
      </c>
      <c r="AN18" s="112">
        <v>0</v>
      </c>
      <c r="AO18" s="112">
        <f t="shared" si="9"/>
        <v>12.527392257121988</v>
      </c>
      <c r="AP18" s="112">
        <f t="shared" si="9"/>
        <v>6.875504891840949</v>
      </c>
    </row>
    <row r="19" spans="1:42" ht="18">
      <c r="A19" s="153">
        <v>4</v>
      </c>
      <c r="B19" s="192" t="s">
        <v>102</v>
      </c>
      <c r="C19" s="155">
        <f aca="true" t="shared" si="10" ref="C19:C25">D19+E19+F19+G19</f>
        <v>19.85</v>
      </c>
      <c r="D19" s="155">
        <f>D20+D23+D24</f>
        <v>0</v>
      </c>
      <c r="E19" s="155">
        <f>E20+E23+E24</f>
        <v>0</v>
      </c>
      <c r="F19" s="155">
        <v>9.54</v>
      </c>
      <c r="G19" s="155">
        <v>10.31</v>
      </c>
      <c r="H19" s="155">
        <f aca="true" t="shared" si="11" ref="H19:H24">I19+J19+K19+L19</f>
        <v>19.85</v>
      </c>
      <c r="I19" s="155">
        <f>I20+I23+I24</f>
        <v>0</v>
      </c>
      <c r="J19" s="155">
        <v>0</v>
      </c>
      <c r="K19" s="155">
        <v>9.54</v>
      </c>
      <c r="L19" s="155">
        <v>10.31</v>
      </c>
      <c r="M19" s="189">
        <f>P19+Q19</f>
        <v>19.955</v>
      </c>
      <c r="N19" s="155">
        <f>N20+N23+N24</f>
        <v>0</v>
      </c>
      <c r="O19" s="155">
        <f>O20+O23+O24</f>
        <v>0</v>
      </c>
      <c r="P19" s="155">
        <v>9.58</v>
      </c>
      <c r="Q19" s="155">
        <v>10.375</v>
      </c>
      <c r="R19" s="155">
        <f>U19+V19</f>
        <v>20.296</v>
      </c>
      <c r="S19" s="155">
        <f>S20+S23+S24</f>
        <v>0</v>
      </c>
      <c r="T19" s="155">
        <f>T20+T23+T24</f>
        <v>0</v>
      </c>
      <c r="U19" s="155">
        <v>9.742</v>
      </c>
      <c r="V19" s="155">
        <v>10.554</v>
      </c>
      <c r="W19" s="155">
        <f aca="true" t="shared" si="12" ref="W19:W24">X19+Y19+Z19+AA19</f>
        <v>19.613</v>
      </c>
      <c r="X19" s="155">
        <f>X20+X23+X24</f>
        <v>0</v>
      </c>
      <c r="Y19" s="155">
        <f>Y20+Y23+Y24</f>
        <v>0</v>
      </c>
      <c r="Z19" s="155">
        <v>9.415</v>
      </c>
      <c r="AA19" s="188">
        <v>10.198</v>
      </c>
      <c r="AB19" s="155">
        <f aca="true" t="shared" si="13" ref="AB19:AB24">AC19+AD19+AE19+AF19</f>
        <v>19.955</v>
      </c>
      <c r="AC19" s="155">
        <v>0</v>
      </c>
      <c r="AD19" s="155">
        <f>AD20+AD23+AD24</f>
        <v>0</v>
      </c>
      <c r="AE19" s="155">
        <v>9.58</v>
      </c>
      <c r="AF19" s="155">
        <v>10.375</v>
      </c>
      <c r="AG19" s="189">
        <f aca="true" t="shared" si="14" ref="AG19:AG24">AH19+AI19+AJ19+AK19</f>
        <v>19.955</v>
      </c>
      <c r="AH19" s="155">
        <v>0</v>
      </c>
      <c r="AI19" s="155">
        <f>AI20+AI23+AI24</f>
        <v>0</v>
      </c>
      <c r="AJ19" s="155">
        <v>9.58</v>
      </c>
      <c r="AK19" s="155">
        <v>10.375</v>
      </c>
      <c r="AL19" s="155">
        <f aca="true" t="shared" si="15" ref="AL19:AL24">AM19+AN19+AO19+AP19</f>
        <v>19.955</v>
      </c>
      <c r="AM19" s="155">
        <v>0</v>
      </c>
      <c r="AN19" s="155">
        <f>AN20+AN23+AN24</f>
        <v>0</v>
      </c>
      <c r="AO19" s="155">
        <v>9.58</v>
      </c>
      <c r="AP19" s="155">
        <v>10.375</v>
      </c>
    </row>
    <row r="20" spans="1:42" ht="18">
      <c r="A20" s="158" t="s">
        <v>24</v>
      </c>
      <c r="B20" s="192" t="s">
        <v>19</v>
      </c>
      <c r="C20" s="155">
        <f t="shared" si="10"/>
        <v>0</v>
      </c>
      <c r="D20" s="155">
        <f>'Т.1.5. '!D23</f>
        <v>0</v>
      </c>
      <c r="E20" s="155">
        <f>'Т.1.5. '!E23</f>
        <v>0</v>
      </c>
      <c r="F20" s="155">
        <f>'Т.1.5. '!F23</f>
        <v>0</v>
      </c>
      <c r="G20" s="155">
        <f>'Т.1.5. '!G23</f>
        <v>0</v>
      </c>
      <c r="H20" s="155">
        <f t="shared" si="11"/>
        <v>0</v>
      </c>
      <c r="I20" s="155">
        <f>'Т.1.5. '!I23</f>
        <v>0</v>
      </c>
      <c r="J20" s="155">
        <f>'Т.1.5. '!J23</f>
        <v>0</v>
      </c>
      <c r="K20" s="155">
        <f>'Т.1.5. '!K23</f>
        <v>0</v>
      </c>
      <c r="L20" s="155">
        <f>'Т.1.5. '!L23</f>
        <v>0</v>
      </c>
      <c r="M20" s="189">
        <f aca="true" t="shared" si="16" ref="M20:M25">N20+O20+P20+Q20</f>
        <v>0</v>
      </c>
      <c r="N20" s="155">
        <f>'Т.1.5. '!N23</f>
        <v>0</v>
      </c>
      <c r="O20" s="155">
        <f>'Т.1.5. '!O23</f>
        <v>0</v>
      </c>
      <c r="P20" s="155">
        <f>'Т.1.5. '!P23</f>
        <v>0</v>
      </c>
      <c r="Q20" s="155">
        <f>'Т.1.5. '!Q23</f>
        <v>0</v>
      </c>
      <c r="R20" s="155">
        <f aca="true" t="shared" si="17" ref="R20:R25">S20+T20+U20+V20</f>
        <v>0</v>
      </c>
      <c r="S20" s="155">
        <f>'Т.1.5. '!S23</f>
        <v>0</v>
      </c>
      <c r="T20" s="155">
        <f>'Т.1.5. '!T23</f>
        <v>0</v>
      </c>
      <c r="U20" s="155">
        <f>'Т.1.5. '!U23</f>
        <v>0</v>
      </c>
      <c r="V20" s="155">
        <f>'Т.1.5. '!V23</f>
        <v>0</v>
      </c>
      <c r="W20" s="155">
        <f t="shared" si="12"/>
        <v>0</v>
      </c>
      <c r="X20" s="155">
        <f>'Т.1.5. '!X23</f>
        <v>0</v>
      </c>
      <c r="Y20" s="155">
        <f>'Т.1.5. '!Y23</f>
        <v>0</v>
      </c>
      <c r="Z20" s="155">
        <f>'Т.1.5. '!Z23</f>
        <v>0</v>
      </c>
      <c r="AA20" s="188">
        <f>'Т.1.5. '!AA23</f>
        <v>0</v>
      </c>
      <c r="AB20" s="155">
        <f t="shared" si="13"/>
        <v>0</v>
      </c>
      <c r="AC20" s="155">
        <f>'Т.1.5. '!AC23</f>
        <v>0</v>
      </c>
      <c r="AD20" s="155">
        <f>'Т.1.5. '!AD23</f>
        <v>0</v>
      </c>
      <c r="AE20" s="155">
        <f>'Т.1.5. '!AE23</f>
        <v>0</v>
      </c>
      <c r="AF20" s="155">
        <f>'Т.1.5. '!AF23</f>
        <v>0</v>
      </c>
      <c r="AG20" s="189">
        <f t="shared" si="14"/>
        <v>0</v>
      </c>
      <c r="AH20" s="155">
        <f>'Т.1.5. '!AH23</f>
        <v>0</v>
      </c>
      <c r="AI20" s="155">
        <f>'Т.1.5. '!AI23</f>
        <v>0</v>
      </c>
      <c r="AJ20" s="155">
        <f>'Т.1.5. '!AJ23</f>
        <v>0</v>
      </c>
      <c r="AK20" s="155">
        <f>'Т.1.5. '!AK23</f>
        <v>0</v>
      </c>
      <c r="AL20" s="155">
        <f t="shared" si="15"/>
        <v>0</v>
      </c>
      <c r="AM20" s="155">
        <f>'Т.1.5. '!AM23</f>
        <v>0</v>
      </c>
      <c r="AN20" s="155">
        <f>'Т.1.5. '!AN23</f>
        <v>0</v>
      </c>
      <c r="AO20" s="155">
        <f>'Т.1.5. '!AO23</f>
        <v>0</v>
      </c>
      <c r="AP20" s="155">
        <f>'Т.1.5. '!AP23</f>
        <v>0</v>
      </c>
    </row>
    <row r="21" spans="1:42" ht="18">
      <c r="A21" s="158"/>
      <c r="B21" s="192" t="s">
        <v>25</v>
      </c>
      <c r="C21" s="155">
        <f t="shared" si="10"/>
        <v>0</v>
      </c>
      <c r="D21" s="155">
        <f>'Т.1.5. '!D24</f>
        <v>0</v>
      </c>
      <c r="E21" s="155">
        <f>'Т.1.5. '!E24</f>
        <v>0</v>
      </c>
      <c r="F21" s="155">
        <f>'Т.1.5. '!F24</f>
        <v>0</v>
      </c>
      <c r="G21" s="155">
        <f>'Т.1.5. '!G24</f>
        <v>0</v>
      </c>
      <c r="H21" s="155">
        <f t="shared" si="11"/>
        <v>0</v>
      </c>
      <c r="I21" s="155">
        <f>'Т.1.5. '!I24</f>
        <v>0</v>
      </c>
      <c r="J21" s="155">
        <f>'Т.1.5. '!J24</f>
        <v>0</v>
      </c>
      <c r="K21" s="155">
        <f>'Т.1.5. '!K24</f>
        <v>0</v>
      </c>
      <c r="L21" s="155">
        <f>'Т.1.5. '!L24</f>
        <v>0</v>
      </c>
      <c r="M21" s="189">
        <f t="shared" si="16"/>
        <v>0</v>
      </c>
      <c r="N21" s="155">
        <f>'Т.1.5. '!N24</f>
        <v>0</v>
      </c>
      <c r="O21" s="155">
        <f>'Т.1.5. '!O24</f>
        <v>0</v>
      </c>
      <c r="P21" s="155">
        <f>'Т.1.5. '!P24</f>
        <v>0</v>
      </c>
      <c r="Q21" s="155">
        <f>'Т.1.5. '!Q24</f>
        <v>0</v>
      </c>
      <c r="R21" s="155">
        <f t="shared" si="17"/>
        <v>0</v>
      </c>
      <c r="S21" s="155">
        <f>'Т.1.5. '!S24</f>
        <v>0</v>
      </c>
      <c r="T21" s="155">
        <f>'Т.1.5. '!T24</f>
        <v>0</v>
      </c>
      <c r="U21" s="155">
        <f>'Т.1.5. '!U24</f>
        <v>0</v>
      </c>
      <c r="V21" s="155">
        <f>'Т.1.5. '!V24</f>
        <v>0</v>
      </c>
      <c r="W21" s="155">
        <f t="shared" si="12"/>
        <v>0</v>
      </c>
      <c r="X21" s="155">
        <f>'Т.1.5. '!X24</f>
        <v>0</v>
      </c>
      <c r="Y21" s="155">
        <f>'Т.1.5. '!Y24</f>
        <v>0</v>
      </c>
      <c r="Z21" s="155">
        <f>'Т.1.5. '!Z24</f>
        <v>0</v>
      </c>
      <c r="AA21" s="188">
        <f>'Т.1.5. '!AA24</f>
        <v>0</v>
      </c>
      <c r="AB21" s="155">
        <f t="shared" si="13"/>
        <v>0</v>
      </c>
      <c r="AC21" s="155">
        <f>'Т.1.5. '!AC24</f>
        <v>0</v>
      </c>
      <c r="AD21" s="155">
        <f>'Т.1.5. '!AD24</f>
        <v>0</v>
      </c>
      <c r="AE21" s="155">
        <f>'Т.1.5. '!AE24</f>
        <v>0</v>
      </c>
      <c r="AF21" s="155">
        <f>'Т.1.5. '!AF24</f>
        <v>0</v>
      </c>
      <c r="AG21" s="189">
        <f t="shared" si="14"/>
        <v>0</v>
      </c>
      <c r="AH21" s="155">
        <f>'Т.1.5. '!AH24</f>
        <v>0</v>
      </c>
      <c r="AI21" s="155">
        <f>'Т.1.5. '!AI24</f>
        <v>0</v>
      </c>
      <c r="AJ21" s="155">
        <f>'Т.1.5. '!AJ24</f>
        <v>0</v>
      </c>
      <c r="AK21" s="155">
        <f>'Т.1.5. '!AK24</f>
        <v>0</v>
      </c>
      <c r="AL21" s="155">
        <f t="shared" si="15"/>
        <v>0</v>
      </c>
      <c r="AM21" s="155">
        <f>'Т.1.5. '!AM24</f>
        <v>0</v>
      </c>
      <c r="AN21" s="155">
        <f>'Т.1.5. '!AN24</f>
        <v>0</v>
      </c>
      <c r="AO21" s="155">
        <f>'Т.1.5. '!AO24</f>
        <v>0</v>
      </c>
      <c r="AP21" s="155">
        <f>'Т.1.5. '!AP24</f>
        <v>0</v>
      </c>
    </row>
    <row r="22" spans="1:42" ht="36">
      <c r="A22" s="158"/>
      <c r="B22" s="192" t="s">
        <v>26</v>
      </c>
      <c r="C22" s="155">
        <f t="shared" si="10"/>
        <v>0</v>
      </c>
      <c r="D22" s="155">
        <f>'Т.1.5. '!D25</f>
        <v>0</v>
      </c>
      <c r="E22" s="155">
        <f>'Т.1.5. '!E25</f>
        <v>0</v>
      </c>
      <c r="F22" s="155">
        <f>'Т.1.5. '!F25</f>
        <v>0</v>
      </c>
      <c r="G22" s="155">
        <f>'Т.1.5. '!G25</f>
        <v>0</v>
      </c>
      <c r="H22" s="155">
        <f t="shared" si="11"/>
        <v>0</v>
      </c>
      <c r="I22" s="155">
        <f>'Т.1.5. '!I25</f>
        <v>0</v>
      </c>
      <c r="J22" s="155">
        <f>'Т.1.5. '!J25</f>
        <v>0</v>
      </c>
      <c r="K22" s="155">
        <f>'Т.1.5. '!K25</f>
        <v>0</v>
      </c>
      <c r="L22" s="155">
        <f>'Т.1.5. '!L25</f>
        <v>0</v>
      </c>
      <c r="M22" s="189">
        <f t="shared" si="16"/>
        <v>0</v>
      </c>
      <c r="N22" s="155">
        <f>'Т.1.5. '!N25</f>
        <v>0</v>
      </c>
      <c r="O22" s="155">
        <f>'Т.1.5. '!O25</f>
        <v>0</v>
      </c>
      <c r="P22" s="155">
        <f>'Т.1.5. '!P25</f>
        <v>0</v>
      </c>
      <c r="Q22" s="155">
        <f>'Т.1.5. '!Q25</f>
        <v>0</v>
      </c>
      <c r="R22" s="155">
        <f t="shared" si="17"/>
        <v>0</v>
      </c>
      <c r="S22" s="155">
        <f>'Т.1.5. '!S25</f>
        <v>0</v>
      </c>
      <c r="T22" s="155">
        <f>'Т.1.5. '!T25</f>
        <v>0</v>
      </c>
      <c r="U22" s="155">
        <f>'Т.1.5. '!U25</f>
        <v>0</v>
      </c>
      <c r="V22" s="155">
        <f>'Т.1.5. '!V25</f>
        <v>0</v>
      </c>
      <c r="W22" s="155">
        <f t="shared" si="12"/>
        <v>0</v>
      </c>
      <c r="X22" s="155">
        <f>'Т.1.5. '!X25</f>
        <v>0</v>
      </c>
      <c r="Y22" s="155">
        <f>'Т.1.5. '!Y25</f>
        <v>0</v>
      </c>
      <c r="Z22" s="155">
        <f>'Т.1.5. '!Z25</f>
        <v>0</v>
      </c>
      <c r="AA22" s="188">
        <f>'Т.1.5. '!AA25</f>
        <v>0</v>
      </c>
      <c r="AB22" s="155">
        <f t="shared" si="13"/>
        <v>0</v>
      </c>
      <c r="AC22" s="155">
        <f>'Т.1.5. '!AC25</f>
        <v>0</v>
      </c>
      <c r="AD22" s="155">
        <f>'Т.1.5. '!AD25</f>
        <v>0</v>
      </c>
      <c r="AE22" s="155">
        <f>'Т.1.5. '!AE25</f>
        <v>0</v>
      </c>
      <c r="AF22" s="155">
        <f>'Т.1.5. '!AF25</f>
        <v>0</v>
      </c>
      <c r="AG22" s="189">
        <f t="shared" si="14"/>
        <v>0</v>
      </c>
      <c r="AH22" s="155">
        <f>'Т.1.5. '!AH25</f>
        <v>0</v>
      </c>
      <c r="AI22" s="155">
        <f>'Т.1.5. '!AI25</f>
        <v>0</v>
      </c>
      <c r="AJ22" s="155">
        <f>'Т.1.5. '!AJ25</f>
        <v>0</v>
      </c>
      <c r="AK22" s="155">
        <f>'Т.1.5. '!AK25</f>
        <v>0</v>
      </c>
      <c r="AL22" s="155">
        <f t="shared" si="15"/>
        <v>0</v>
      </c>
      <c r="AM22" s="155">
        <f>'Т.1.5. '!AM25</f>
        <v>0</v>
      </c>
      <c r="AN22" s="155">
        <f>'Т.1.5. '!AN25</f>
        <v>0</v>
      </c>
      <c r="AO22" s="155">
        <f>'Т.1.5. '!AO25</f>
        <v>0</v>
      </c>
      <c r="AP22" s="155">
        <f>'Т.1.5. '!AP25</f>
        <v>0</v>
      </c>
    </row>
    <row r="23" spans="1:42" ht="18">
      <c r="A23" s="158" t="s">
        <v>27</v>
      </c>
      <c r="B23" s="192" t="s">
        <v>28</v>
      </c>
      <c r="C23" s="155">
        <f t="shared" si="10"/>
        <v>0</v>
      </c>
      <c r="D23" s="155">
        <f>'Т.1.5. '!D26</f>
        <v>0</v>
      </c>
      <c r="E23" s="155">
        <f>'Т.1.5. '!E26</f>
        <v>0</v>
      </c>
      <c r="F23" s="155">
        <f>'Т.1.5. '!F26</f>
        <v>0</v>
      </c>
      <c r="G23" s="155">
        <f>'Т.1.5. '!G26</f>
        <v>0</v>
      </c>
      <c r="H23" s="155">
        <f t="shared" si="11"/>
        <v>0</v>
      </c>
      <c r="I23" s="155">
        <f>'Т.1.5. '!I26</f>
        <v>0</v>
      </c>
      <c r="J23" s="155">
        <f>'Т.1.5. '!J26</f>
        <v>0</v>
      </c>
      <c r="K23" s="155">
        <f>'Т.1.5. '!K26</f>
        <v>0</v>
      </c>
      <c r="L23" s="155">
        <f>'Т.1.5. '!L26</f>
        <v>0</v>
      </c>
      <c r="M23" s="189">
        <f t="shared" si="16"/>
        <v>0</v>
      </c>
      <c r="N23" s="155">
        <f>'Т.1.5. '!N26</f>
        <v>0</v>
      </c>
      <c r="O23" s="155">
        <f>'Т.1.5. '!O26</f>
        <v>0</v>
      </c>
      <c r="P23" s="155">
        <f>'Т.1.5. '!P26</f>
        <v>0</v>
      </c>
      <c r="Q23" s="155">
        <f>'Т.1.5. '!Q26</f>
        <v>0</v>
      </c>
      <c r="R23" s="155">
        <f t="shared" si="17"/>
        <v>0</v>
      </c>
      <c r="S23" s="155">
        <f>'Т.1.5. '!S26</f>
        <v>0</v>
      </c>
      <c r="T23" s="155">
        <f>'Т.1.5. '!T26</f>
        <v>0</v>
      </c>
      <c r="U23" s="155">
        <f>'Т.1.5. '!U26</f>
        <v>0</v>
      </c>
      <c r="V23" s="155">
        <f>'Т.1.5. '!V26</f>
        <v>0</v>
      </c>
      <c r="W23" s="155">
        <f t="shared" si="12"/>
        <v>0</v>
      </c>
      <c r="X23" s="155">
        <f>'Т.1.5. '!X26</f>
        <v>0</v>
      </c>
      <c r="Y23" s="155">
        <f>'Т.1.5. '!Y26</f>
        <v>0</v>
      </c>
      <c r="Z23" s="155">
        <f>'Т.1.5. '!Z26</f>
        <v>0</v>
      </c>
      <c r="AA23" s="188">
        <f>'Т.1.5. '!AA26</f>
        <v>0</v>
      </c>
      <c r="AB23" s="155">
        <f t="shared" si="13"/>
        <v>0</v>
      </c>
      <c r="AC23" s="155">
        <f>'Т.1.5. '!AC26</f>
        <v>0</v>
      </c>
      <c r="AD23" s="155">
        <f>'Т.1.5. '!AD26</f>
        <v>0</v>
      </c>
      <c r="AE23" s="155">
        <f>'Т.1.5. '!AE26</f>
        <v>0</v>
      </c>
      <c r="AF23" s="155">
        <f>'Т.1.5. '!AF26</f>
        <v>0</v>
      </c>
      <c r="AG23" s="189">
        <f t="shared" si="14"/>
        <v>0</v>
      </c>
      <c r="AH23" s="155">
        <f>'Т.1.5. '!AH26</f>
        <v>0</v>
      </c>
      <c r="AI23" s="155">
        <f>'Т.1.5. '!AI26</f>
        <v>0</v>
      </c>
      <c r="AJ23" s="155">
        <f>'Т.1.5. '!AJ26</f>
        <v>0</v>
      </c>
      <c r="AK23" s="155">
        <f>'Т.1.5. '!AK26</f>
        <v>0</v>
      </c>
      <c r="AL23" s="155">
        <f t="shared" si="15"/>
        <v>0</v>
      </c>
      <c r="AM23" s="155">
        <f>'Т.1.5. '!AM26</f>
        <v>0</v>
      </c>
      <c r="AN23" s="155">
        <f>'Т.1.5. '!AN26</f>
        <v>0</v>
      </c>
      <c r="AO23" s="155">
        <f>'Т.1.5. '!AO26</f>
        <v>0</v>
      </c>
      <c r="AP23" s="155">
        <f>'Т.1.5. '!AP26</f>
        <v>0</v>
      </c>
    </row>
    <row r="24" spans="1:42" ht="18">
      <c r="A24" s="158" t="s">
        <v>29</v>
      </c>
      <c r="B24" s="192" t="s">
        <v>30</v>
      </c>
      <c r="C24" s="155">
        <f t="shared" si="10"/>
        <v>0</v>
      </c>
      <c r="D24" s="155">
        <f>'Т.1.5. '!D27</f>
        <v>0</v>
      </c>
      <c r="E24" s="155">
        <f>'Т.1.5. '!E27</f>
        <v>0</v>
      </c>
      <c r="F24" s="155">
        <f>'Т.1.5. '!F27</f>
        <v>0</v>
      </c>
      <c r="G24" s="155">
        <f>'Т.1.5. '!G27</f>
        <v>0</v>
      </c>
      <c r="H24" s="155">
        <f t="shared" si="11"/>
        <v>0</v>
      </c>
      <c r="I24" s="155">
        <f>'Т.1.5. '!I27</f>
        <v>0</v>
      </c>
      <c r="J24" s="155">
        <f>'Т.1.5. '!J27</f>
        <v>0</v>
      </c>
      <c r="K24" s="155">
        <f>'Т.1.5. '!K27</f>
        <v>0</v>
      </c>
      <c r="L24" s="155">
        <f>'Т.1.5. '!L27</f>
        <v>0</v>
      </c>
      <c r="M24" s="189">
        <f t="shared" si="16"/>
        <v>0</v>
      </c>
      <c r="N24" s="155">
        <f>'Т.1.5. '!N27</f>
        <v>0</v>
      </c>
      <c r="O24" s="155">
        <f>'Т.1.5. '!O27</f>
        <v>0</v>
      </c>
      <c r="P24" s="155">
        <f>'Т.1.5. '!P27</f>
        <v>0</v>
      </c>
      <c r="Q24" s="155">
        <f>'Т.1.5. '!Q27</f>
        <v>0</v>
      </c>
      <c r="R24" s="155">
        <f t="shared" si="17"/>
        <v>0</v>
      </c>
      <c r="S24" s="155">
        <f>'Т.1.5. '!S27</f>
        <v>0</v>
      </c>
      <c r="T24" s="155">
        <f>'Т.1.5. '!T27</f>
        <v>0</v>
      </c>
      <c r="U24" s="155">
        <f>'Т.1.5. '!U27</f>
        <v>0</v>
      </c>
      <c r="V24" s="155">
        <f>'Т.1.5. '!V27</f>
        <v>0</v>
      </c>
      <c r="W24" s="155">
        <f t="shared" si="12"/>
        <v>0</v>
      </c>
      <c r="X24" s="155">
        <f>'Т.1.5. '!X27</f>
        <v>0</v>
      </c>
      <c r="Y24" s="155">
        <f>'Т.1.5. '!Y27</f>
        <v>0</v>
      </c>
      <c r="Z24" s="155">
        <f>'Т.1.5. '!Z27</f>
        <v>0</v>
      </c>
      <c r="AA24" s="188">
        <f>'Т.1.5. '!AA27</f>
        <v>0</v>
      </c>
      <c r="AB24" s="155">
        <f t="shared" si="13"/>
        <v>0</v>
      </c>
      <c r="AC24" s="155">
        <f>'Т.1.5. '!AC27</f>
        <v>0</v>
      </c>
      <c r="AD24" s="155">
        <f>'Т.1.5. '!AD27</f>
        <v>0</v>
      </c>
      <c r="AE24" s="155">
        <f>'Т.1.5. '!AE27</f>
        <v>0</v>
      </c>
      <c r="AF24" s="155">
        <f>'Т.1.5. '!AF27</f>
        <v>0</v>
      </c>
      <c r="AG24" s="189">
        <f t="shared" si="14"/>
        <v>0</v>
      </c>
      <c r="AH24" s="155">
        <f>'Т.1.5. '!AH27</f>
        <v>0</v>
      </c>
      <c r="AI24" s="155">
        <f>'Т.1.5. '!AI27</f>
        <v>0</v>
      </c>
      <c r="AJ24" s="155">
        <f>'Т.1.5. '!AJ27</f>
        <v>0</v>
      </c>
      <c r="AK24" s="155">
        <f>'Т.1.5. '!AK27</f>
        <v>0</v>
      </c>
      <c r="AL24" s="155">
        <f t="shared" si="15"/>
        <v>0</v>
      </c>
      <c r="AM24" s="155">
        <f>'Т.1.5. '!AM27</f>
        <v>0</v>
      </c>
      <c r="AN24" s="155">
        <f>'Т.1.5. '!AN27</f>
        <v>0</v>
      </c>
      <c r="AO24" s="155">
        <f>'Т.1.5. '!AO27</f>
        <v>0</v>
      </c>
      <c r="AP24" s="155">
        <f>'Т.1.5. '!AP27</f>
        <v>0</v>
      </c>
    </row>
    <row r="25" spans="1:42" ht="18">
      <c r="A25" s="153"/>
      <c r="B25" s="192" t="s">
        <v>98</v>
      </c>
      <c r="C25" s="155">
        <f t="shared" si="10"/>
        <v>0</v>
      </c>
      <c r="D25" s="155">
        <f>D8-D17-D19-E11-F11</f>
        <v>0</v>
      </c>
      <c r="E25" s="155">
        <f>E8-E17-E19-F12-G12</f>
        <v>0</v>
      </c>
      <c r="F25" s="155">
        <f>F8-F17-F19-G13</f>
        <v>0</v>
      </c>
      <c r="G25" s="110">
        <f>G8-G17-G19</f>
        <v>0</v>
      </c>
      <c r="H25" s="155">
        <f>I25+J25+K25+L25</f>
        <v>0</v>
      </c>
      <c r="I25" s="155">
        <f>I8-I17-I19-J11-K11</f>
        <v>0</v>
      </c>
      <c r="J25" s="155">
        <f>J8-J17-J19-K12-L12</f>
        <v>0</v>
      </c>
      <c r="K25" s="155">
        <f>K8-K17-K19-L13</f>
        <v>0</v>
      </c>
      <c r="L25" s="110">
        <f>L8-L17-L19</f>
        <v>0</v>
      </c>
      <c r="M25" s="189">
        <f t="shared" si="16"/>
        <v>0</v>
      </c>
      <c r="N25" s="155">
        <f>N8-N17-N19-O11-P11</f>
        <v>0</v>
      </c>
      <c r="O25" s="155">
        <f>O8-O17-O19-P12-Q12</f>
        <v>0</v>
      </c>
      <c r="P25" s="155">
        <f>P8-P17-P19-Q13</f>
        <v>0</v>
      </c>
      <c r="Q25" s="110">
        <f>Q8-Q17-Q19</f>
        <v>0</v>
      </c>
      <c r="R25" s="155">
        <f t="shared" si="17"/>
        <v>0</v>
      </c>
      <c r="S25" s="155">
        <f>S8-S17-S19-T11-U11</f>
        <v>0</v>
      </c>
      <c r="T25" s="155">
        <f>T8-T17-T19-U12-V12</f>
        <v>0</v>
      </c>
      <c r="U25" s="155">
        <f>U8-U17-U19-V13</f>
        <v>0</v>
      </c>
      <c r="V25" s="110">
        <f>V8-V17-V19</f>
        <v>0</v>
      </c>
      <c r="W25" s="155">
        <f>X25+Y25+Z25+AA25</f>
        <v>0</v>
      </c>
      <c r="X25" s="155">
        <f>X8-X17-X19-Y11-Z11</f>
        <v>0</v>
      </c>
      <c r="Y25" s="155">
        <f>Y8-Y17-Y19-Z12-AA12</f>
        <v>0</v>
      </c>
      <c r="Z25" s="155">
        <f>Z8-Z17-Z19-AA13</f>
        <v>0</v>
      </c>
      <c r="AA25" s="111">
        <f>AA8-AA17-AA19</f>
        <v>0</v>
      </c>
      <c r="AB25" s="155">
        <f>AC25+AD25+AE25+AF25</f>
        <v>0</v>
      </c>
      <c r="AC25" s="155">
        <f>AC8-AC17-AC19-AD11-AE11</f>
        <v>0</v>
      </c>
      <c r="AD25" s="155">
        <f>AD8-AD17-AD19-AE12-AF12</f>
        <v>0</v>
      </c>
      <c r="AE25" s="155">
        <f>AE8-AE17-AE19-AF13</f>
        <v>0</v>
      </c>
      <c r="AF25" s="110">
        <f>AF8-AF17-AF19</f>
        <v>0</v>
      </c>
      <c r="AG25" s="189">
        <f>AH25+AI25+AJ25+AK25</f>
        <v>0</v>
      </c>
      <c r="AH25" s="155">
        <f>AH8-AH17-AH19-AI11-AJ11</f>
        <v>0</v>
      </c>
      <c r="AI25" s="155">
        <f>AI8-AI17-AI19-AJ12-AK12</f>
        <v>0</v>
      </c>
      <c r="AJ25" s="155">
        <f>AJ8-AJ17-AJ19-AK13</f>
        <v>0</v>
      </c>
      <c r="AK25" s="110">
        <f>AK8-AK17-AK19</f>
        <v>0</v>
      </c>
      <c r="AL25" s="155">
        <f>AM25+AN25+AO25+AP25</f>
        <v>0</v>
      </c>
      <c r="AM25" s="155">
        <f>AM8-AM17-AM19-AN11-AO11</f>
        <v>0</v>
      </c>
      <c r="AN25" s="155">
        <f>AN8-AN17-AN19-AO12-AP12</f>
        <v>0</v>
      </c>
      <c r="AO25" s="155">
        <f>AO8-AO17-AO19-AP13</f>
        <v>0</v>
      </c>
      <c r="AP25" s="110">
        <f>AP8-AP17-AP19</f>
        <v>0</v>
      </c>
    </row>
    <row r="27" ht="18">
      <c r="B27" s="13" t="s">
        <v>105</v>
      </c>
    </row>
    <row r="28" ht="18">
      <c r="B28" s="13" t="s">
        <v>106</v>
      </c>
    </row>
    <row r="30" spans="25:37" ht="24.75">
      <c r="Y30" s="21"/>
      <c r="Z30" s="21" t="s">
        <v>139</v>
      </c>
      <c r="AA30" s="21"/>
      <c r="AB30" s="21"/>
      <c r="AC30" s="21"/>
      <c r="AD30" s="21"/>
      <c r="AE30" s="21"/>
      <c r="AF30" s="21"/>
      <c r="AG30" s="21"/>
      <c r="AH30" s="21"/>
      <c r="AI30" s="21" t="s">
        <v>134</v>
      </c>
      <c r="AJ30" s="21"/>
      <c r="AK30" s="21"/>
    </row>
  </sheetData>
  <sheetProtection/>
  <mergeCells count="10">
    <mergeCell ref="AG5:AK5"/>
    <mergeCell ref="AL5:AP5"/>
    <mergeCell ref="R5:V5"/>
    <mergeCell ref="W5:AA5"/>
    <mergeCell ref="AB5:AF5"/>
    <mergeCell ref="A5:A6"/>
    <mergeCell ref="B5:B6"/>
    <mergeCell ref="C5:G5"/>
    <mergeCell ref="M5:Q5"/>
    <mergeCell ref="H5:L5"/>
  </mergeCells>
  <printOptions/>
  <pageMargins left="0.25" right="0.27" top="1" bottom="1" header="0.5" footer="0.5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Масленникова О.В.</dc:creator>
  <cp:keywords/>
  <dc:description/>
  <cp:lastModifiedBy>ольга николаевна стародубцева</cp:lastModifiedBy>
  <cp:lastPrinted>2015-02-20T04:20:40Z</cp:lastPrinted>
  <dcterms:created xsi:type="dcterms:W3CDTF">2009-01-21T08:22:12Z</dcterms:created>
  <dcterms:modified xsi:type="dcterms:W3CDTF">2016-10-06T03:03:42Z</dcterms:modified>
  <cp:category/>
  <cp:version/>
  <cp:contentType/>
  <cp:contentStatus/>
</cp:coreProperties>
</file>